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5_Concrete_matrix_experiments/"/>
    </mc:Choice>
  </mc:AlternateContent>
  <xr:revisionPtr revIDLastSave="1" documentId="11_EFD9A6A37E35105759BAB6006DD3F1970C357579" xr6:coauthVersionLast="47" xr6:coauthVersionMax="47" xr10:uidLastSave="{6F285BC4-3140-45A6-9C5D-3DD5B926458A}"/>
  <bookViews>
    <workbookView xWindow="-120" yWindow="-120" windowWidth="29040" windowHeight="15840" xr2:uid="{00000000-000D-0000-FFFF-FFFF00000000}"/>
  </bookViews>
  <sheets>
    <sheet name="CT7R" sheetId="2" r:id="rId1"/>
    <sheet name="CT8R" sheetId="3" r:id="rId2"/>
    <sheet name="CT9R" sheetId="4" r:id="rId3"/>
    <sheet name="1 g cement" sheetId="7" r:id="rId4"/>
    <sheet name="CT10" sheetId="5" r:id="rId5"/>
    <sheet name="CT11R" sheetId="6" r:id="rId6"/>
    <sheet name="CT12R" sheetId="1" r:id="rId7"/>
    <sheet name="0.25 g cement" sheetId="8" r:id="rId8"/>
    <sheet name="0.5g" sheetId="14" r:id="rId9"/>
    <sheet name="Graphs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8" l="1"/>
  <c r="G25" i="8"/>
  <c r="E30" i="8" s="1"/>
  <c r="E41" i="8" l="1"/>
  <c r="E37" i="8"/>
  <c r="E33" i="8"/>
  <c r="E29" i="8"/>
  <c r="E40" i="8"/>
  <c r="E36" i="8"/>
  <c r="E32" i="8"/>
  <c r="E43" i="8"/>
  <c r="E39" i="8"/>
  <c r="E35" i="8"/>
  <c r="E42" i="8"/>
  <c r="E38" i="8"/>
  <c r="E34" i="8"/>
  <c r="F31" i="7"/>
  <c r="F35" i="7"/>
  <c r="F39" i="7"/>
  <c r="F28" i="7"/>
  <c r="F23" i="7"/>
  <c r="F32" i="7" s="1"/>
  <c r="F42" i="7" l="1"/>
  <c r="F38" i="7"/>
  <c r="F34" i="7"/>
  <c r="F30" i="7"/>
  <c r="F41" i="7"/>
  <c r="F37" i="7"/>
  <c r="F33" i="7"/>
  <c r="F29" i="7"/>
  <c r="F40" i="7"/>
  <c r="F36" i="7"/>
  <c r="C21" i="2"/>
  <c r="C24" i="2" s="1"/>
  <c r="P16" i="6" l="1"/>
  <c r="P15" i="6"/>
  <c r="P14" i="6"/>
  <c r="P13" i="6"/>
  <c r="P12" i="6"/>
  <c r="P11" i="6"/>
  <c r="P10" i="6"/>
  <c r="T9" i="6"/>
  <c r="Q16" i="6" s="1"/>
  <c r="P9" i="6"/>
  <c r="P8" i="6"/>
  <c r="P7" i="6"/>
  <c r="P6" i="6"/>
  <c r="P5" i="6"/>
  <c r="P4" i="6"/>
  <c r="T3" i="6"/>
  <c r="P3" i="6"/>
  <c r="P2" i="6"/>
  <c r="P16" i="5"/>
  <c r="P15" i="5"/>
  <c r="Q15" i="5" s="1"/>
  <c r="P14" i="5"/>
  <c r="Q14" i="5" s="1"/>
  <c r="P13" i="5"/>
  <c r="P12" i="5"/>
  <c r="P11" i="5"/>
  <c r="Q11" i="5" s="1"/>
  <c r="P10" i="5"/>
  <c r="Q10" i="5" s="1"/>
  <c r="T9" i="5"/>
  <c r="P9" i="5"/>
  <c r="P8" i="5"/>
  <c r="Q8" i="5" s="1"/>
  <c r="P7" i="5"/>
  <c r="P6" i="5"/>
  <c r="Q6" i="5" s="1"/>
  <c r="P5" i="5"/>
  <c r="P4" i="5"/>
  <c r="Q4" i="5" s="1"/>
  <c r="T3" i="5"/>
  <c r="P3" i="5"/>
  <c r="Q3" i="5" s="1"/>
  <c r="P2" i="5"/>
  <c r="Q2" i="5" s="1"/>
  <c r="P16" i="1"/>
  <c r="P15" i="1"/>
  <c r="P14" i="1"/>
  <c r="P13" i="1"/>
  <c r="P12" i="1"/>
  <c r="P11" i="1"/>
  <c r="P10" i="1"/>
  <c r="T9" i="1"/>
  <c r="P9" i="1"/>
  <c r="P8" i="1"/>
  <c r="P7" i="1"/>
  <c r="P6" i="1"/>
  <c r="Q6" i="1" s="1"/>
  <c r="P5" i="1"/>
  <c r="P4" i="1"/>
  <c r="T3" i="1"/>
  <c r="P3" i="1"/>
  <c r="Q3" i="1" s="1"/>
  <c r="P2" i="1"/>
  <c r="P16" i="2"/>
  <c r="Q16" i="2" s="1"/>
  <c r="P15" i="2"/>
  <c r="P14" i="2"/>
  <c r="P13" i="2"/>
  <c r="P12" i="2"/>
  <c r="Q12" i="2" s="1"/>
  <c r="P11" i="2"/>
  <c r="P10" i="2"/>
  <c r="T9" i="2"/>
  <c r="P9" i="2"/>
  <c r="Q9" i="2" s="1"/>
  <c r="P8" i="2"/>
  <c r="P7" i="2"/>
  <c r="P6" i="2"/>
  <c r="Q6" i="2" s="1"/>
  <c r="P5" i="2"/>
  <c r="Q5" i="2" s="1"/>
  <c r="P4" i="2"/>
  <c r="T3" i="2"/>
  <c r="P3" i="2"/>
  <c r="P2" i="2"/>
  <c r="Q4" i="2" l="1"/>
  <c r="Q2" i="1"/>
  <c r="Q13" i="1"/>
  <c r="Q9" i="5"/>
  <c r="Q13" i="2"/>
  <c r="Q7" i="1"/>
  <c r="Q10" i="1"/>
  <c r="Q14" i="1"/>
  <c r="Q7" i="2"/>
  <c r="Q10" i="2"/>
  <c r="Q14" i="2"/>
  <c r="Q4" i="1"/>
  <c r="Q8" i="1"/>
  <c r="Q11" i="1"/>
  <c r="Q15" i="1"/>
  <c r="Q5" i="5"/>
  <c r="Q7" i="5"/>
  <c r="Q12" i="5"/>
  <c r="Q16" i="5"/>
  <c r="Q8" i="2"/>
  <c r="Q11" i="2"/>
  <c r="Q15" i="2"/>
  <c r="Q5" i="1"/>
  <c r="Q9" i="1"/>
  <c r="Q12" i="1"/>
  <c r="Q16" i="1"/>
  <c r="Q13" i="5"/>
  <c r="Q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3" i="2"/>
  <c r="Q2" i="2"/>
  <c r="E3" i="8" l="1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2" i="8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2" i="7"/>
  <c r="F17" i="6"/>
  <c r="G17" i="6" s="1"/>
  <c r="E17" i="6"/>
  <c r="J17" i="6" s="1"/>
  <c r="N17" i="6" s="1"/>
  <c r="F16" i="6"/>
  <c r="G16" i="6" s="1"/>
  <c r="E16" i="6"/>
  <c r="F15" i="6"/>
  <c r="G15" i="6" s="1"/>
  <c r="E15" i="6"/>
  <c r="J15" i="6" s="1"/>
  <c r="N15" i="6" s="1"/>
  <c r="F14" i="6"/>
  <c r="G14" i="6" s="1"/>
  <c r="E14" i="6"/>
  <c r="F13" i="6"/>
  <c r="G13" i="6" s="1"/>
  <c r="E13" i="6"/>
  <c r="J13" i="6" s="1"/>
  <c r="N13" i="6" s="1"/>
  <c r="F12" i="6"/>
  <c r="G12" i="6" s="1"/>
  <c r="E12" i="6"/>
  <c r="F11" i="6"/>
  <c r="G11" i="6" s="1"/>
  <c r="E11" i="6"/>
  <c r="J11" i="6" s="1"/>
  <c r="N11" i="6" s="1"/>
  <c r="O11" i="6" s="1"/>
  <c r="R11" i="6" s="1"/>
  <c r="F10" i="6"/>
  <c r="G10" i="6" s="1"/>
  <c r="E10" i="6"/>
  <c r="F9" i="6"/>
  <c r="G9" i="6" s="1"/>
  <c r="E9" i="6"/>
  <c r="J9" i="6" s="1"/>
  <c r="N9" i="6" s="1"/>
  <c r="F8" i="6"/>
  <c r="G8" i="6" s="1"/>
  <c r="E8" i="6"/>
  <c r="F7" i="6"/>
  <c r="G7" i="6" s="1"/>
  <c r="E7" i="6"/>
  <c r="F6" i="6"/>
  <c r="G6" i="6" s="1"/>
  <c r="E6" i="6"/>
  <c r="F5" i="6"/>
  <c r="G5" i="6" s="1"/>
  <c r="E5" i="6"/>
  <c r="F4" i="6"/>
  <c r="G4" i="6" s="1"/>
  <c r="E4" i="6"/>
  <c r="F3" i="6"/>
  <c r="G3" i="6" s="1"/>
  <c r="E3" i="6"/>
  <c r="F2" i="6"/>
  <c r="G2" i="6" s="1"/>
  <c r="J2" i="6" s="1"/>
  <c r="N2" i="6" s="1"/>
  <c r="E2" i="6"/>
  <c r="F17" i="5"/>
  <c r="G17" i="5" s="1"/>
  <c r="E17" i="5"/>
  <c r="F16" i="5"/>
  <c r="G16" i="5" s="1"/>
  <c r="E16" i="5"/>
  <c r="F15" i="5"/>
  <c r="G15" i="5" s="1"/>
  <c r="E15" i="5"/>
  <c r="F14" i="5"/>
  <c r="G14" i="5" s="1"/>
  <c r="E14" i="5"/>
  <c r="F13" i="5"/>
  <c r="G13" i="5" s="1"/>
  <c r="E13" i="5"/>
  <c r="F12" i="5"/>
  <c r="G12" i="5" s="1"/>
  <c r="E12" i="5"/>
  <c r="G11" i="5"/>
  <c r="F11" i="5"/>
  <c r="E11" i="5"/>
  <c r="G10" i="5"/>
  <c r="F10" i="5"/>
  <c r="E10" i="5"/>
  <c r="F9" i="5"/>
  <c r="G9" i="5" s="1"/>
  <c r="E9" i="5"/>
  <c r="F8" i="5"/>
  <c r="G8" i="5" s="1"/>
  <c r="E8" i="5"/>
  <c r="F7" i="5"/>
  <c r="G7" i="5" s="1"/>
  <c r="E7" i="5"/>
  <c r="F6" i="5"/>
  <c r="G6" i="5" s="1"/>
  <c r="E6" i="5"/>
  <c r="F5" i="5"/>
  <c r="G5" i="5" s="1"/>
  <c r="E5" i="5"/>
  <c r="F4" i="5"/>
  <c r="G4" i="5" s="1"/>
  <c r="E4" i="5"/>
  <c r="G3" i="5"/>
  <c r="F3" i="5"/>
  <c r="E3" i="5"/>
  <c r="F2" i="5"/>
  <c r="E2" i="5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R3" i="4"/>
  <c r="G17" i="4" s="1"/>
  <c r="F3" i="4"/>
  <c r="E3" i="4"/>
  <c r="F2" i="4"/>
  <c r="E2" i="4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R3" i="3"/>
  <c r="G17" i="3" s="1"/>
  <c r="F3" i="3"/>
  <c r="E3" i="3"/>
  <c r="F2" i="3"/>
  <c r="E2" i="3"/>
  <c r="F17" i="2"/>
  <c r="E17" i="2"/>
  <c r="F16" i="2"/>
  <c r="G16" i="2" s="1"/>
  <c r="E16" i="2"/>
  <c r="J15" i="2"/>
  <c r="N15" i="2" s="1"/>
  <c r="F15" i="2"/>
  <c r="G15" i="2" s="1"/>
  <c r="E15" i="2"/>
  <c r="F14" i="2"/>
  <c r="E14" i="2"/>
  <c r="F13" i="2"/>
  <c r="E13" i="2"/>
  <c r="F12" i="2"/>
  <c r="G12" i="2" s="1"/>
  <c r="E12" i="2"/>
  <c r="J11" i="2"/>
  <c r="N11" i="2" s="1"/>
  <c r="F11" i="2"/>
  <c r="G11" i="2" s="1"/>
  <c r="E11" i="2"/>
  <c r="F10" i="2"/>
  <c r="E10" i="2"/>
  <c r="F9" i="2"/>
  <c r="E9" i="2"/>
  <c r="F8" i="2"/>
  <c r="G8" i="2" s="1"/>
  <c r="E8" i="2"/>
  <c r="F7" i="2"/>
  <c r="G7" i="2" s="1"/>
  <c r="E7" i="2"/>
  <c r="J7" i="2" s="1"/>
  <c r="N7" i="2" s="1"/>
  <c r="F6" i="2"/>
  <c r="E6" i="2"/>
  <c r="F5" i="2"/>
  <c r="E5" i="2"/>
  <c r="F4" i="2"/>
  <c r="G4" i="2" s="1"/>
  <c r="E4" i="2"/>
  <c r="F3" i="2"/>
  <c r="G3" i="2" s="1"/>
  <c r="E3" i="2"/>
  <c r="J3" i="2" s="1"/>
  <c r="N3" i="2" s="1"/>
  <c r="F2" i="2"/>
  <c r="G2" i="2" s="1"/>
  <c r="E2" i="2"/>
  <c r="G5" i="2" l="1"/>
  <c r="J5" i="2" s="1"/>
  <c r="N5" i="2" s="1"/>
  <c r="J11" i="5"/>
  <c r="N11" i="5" s="1"/>
  <c r="J14" i="2"/>
  <c r="N14" i="2" s="1"/>
  <c r="K14" i="2" s="1"/>
  <c r="M14" i="2" s="1"/>
  <c r="L14" i="2" s="1"/>
  <c r="G14" i="2"/>
  <c r="G9" i="2"/>
  <c r="J9" i="2" s="1"/>
  <c r="N9" i="2" s="1"/>
  <c r="J10" i="2"/>
  <c r="N10" i="2" s="1"/>
  <c r="K10" i="2" s="1"/>
  <c r="M10" i="2" s="1"/>
  <c r="L10" i="2" s="1"/>
  <c r="G10" i="2"/>
  <c r="G17" i="2"/>
  <c r="J17" i="2" s="1"/>
  <c r="N17" i="2" s="1"/>
  <c r="J6" i="2"/>
  <c r="N6" i="2" s="1"/>
  <c r="K6" i="2" s="1"/>
  <c r="M6" i="2" s="1"/>
  <c r="L6" i="2" s="1"/>
  <c r="G6" i="2"/>
  <c r="G13" i="2"/>
  <c r="J13" i="2" s="1"/>
  <c r="N13" i="2" s="1"/>
  <c r="J7" i="5"/>
  <c r="N7" i="5" s="1"/>
  <c r="O7" i="5" s="1"/>
  <c r="R7" i="5" s="1"/>
  <c r="J15" i="5"/>
  <c r="N15" i="5" s="1"/>
  <c r="J4" i="5"/>
  <c r="N4" i="5" s="1"/>
  <c r="J8" i="5"/>
  <c r="N8" i="5" s="1"/>
  <c r="J12" i="5"/>
  <c r="N12" i="5" s="1"/>
  <c r="K12" i="5" s="1"/>
  <c r="M12" i="5" s="1"/>
  <c r="L12" i="5" s="1"/>
  <c r="J16" i="5"/>
  <c r="N16" i="5" s="1"/>
  <c r="O16" i="5" s="1"/>
  <c r="R16" i="5" s="1"/>
  <c r="J17" i="4"/>
  <c r="N17" i="4" s="1"/>
  <c r="K17" i="4" s="1"/>
  <c r="M17" i="4" s="1"/>
  <c r="L17" i="4" s="1"/>
  <c r="J3" i="6"/>
  <c r="N3" i="6" s="1"/>
  <c r="J17" i="3"/>
  <c r="N17" i="3" s="1"/>
  <c r="K17" i="3" s="1"/>
  <c r="M17" i="3" s="1"/>
  <c r="L17" i="3" s="1"/>
  <c r="G5" i="4"/>
  <c r="J5" i="4" s="1"/>
  <c r="N5" i="4" s="1"/>
  <c r="K5" i="4" s="1"/>
  <c r="M5" i="4" s="1"/>
  <c r="L5" i="4" s="1"/>
  <c r="J4" i="6"/>
  <c r="N4" i="6" s="1"/>
  <c r="J4" i="2"/>
  <c r="N4" i="2" s="1"/>
  <c r="O4" i="2" s="1"/>
  <c r="R4" i="2" s="1"/>
  <c r="J8" i="2"/>
  <c r="N8" i="2" s="1"/>
  <c r="K8" i="2" s="1"/>
  <c r="M8" i="2" s="1"/>
  <c r="L8" i="2" s="1"/>
  <c r="J12" i="2"/>
  <c r="N12" i="2" s="1"/>
  <c r="K12" i="2" s="1"/>
  <c r="M12" i="2" s="1"/>
  <c r="L12" i="2" s="1"/>
  <c r="J16" i="2"/>
  <c r="N16" i="2" s="1"/>
  <c r="K16" i="2" s="1"/>
  <c r="M16" i="2" s="1"/>
  <c r="L16" i="2" s="1"/>
  <c r="G4" i="4"/>
  <c r="J4" i="4" s="1"/>
  <c r="N4" i="4" s="1"/>
  <c r="K4" i="4" s="1"/>
  <c r="M4" i="4" s="1"/>
  <c r="L4" i="4" s="1"/>
  <c r="J3" i="5"/>
  <c r="N3" i="5" s="1"/>
  <c r="K3" i="5" s="1"/>
  <c r="M3" i="5" s="1"/>
  <c r="L3" i="5" s="1"/>
  <c r="K2" i="6"/>
  <c r="M2" i="6" s="1"/>
  <c r="L2" i="6" s="1"/>
  <c r="O2" i="6"/>
  <c r="K4" i="6"/>
  <c r="M4" i="6" s="1"/>
  <c r="L4" i="6" s="1"/>
  <c r="O4" i="6"/>
  <c r="R4" i="6" s="1"/>
  <c r="K13" i="6"/>
  <c r="M13" i="6" s="1"/>
  <c r="L13" i="6" s="1"/>
  <c r="O13" i="6"/>
  <c r="R13" i="6" s="1"/>
  <c r="K15" i="6"/>
  <c r="M15" i="6" s="1"/>
  <c r="L15" i="6" s="1"/>
  <c r="O15" i="6"/>
  <c r="R15" i="6" s="1"/>
  <c r="K17" i="6"/>
  <c r="M17" i="6" s="1"/>
  <c r="L17" i="6" s="1"/>
  <c r="O17" i="6"/>
  <c r="J8" i="6"/>
  <c r="N8" i="6" s="1"/>
  <c r="K11" i="6"/>
  <c r="M11" i="6" s="1"/>
  <c r="L11" i="6" s="1"/>
  <c r="J5" i="6"/>
  <c r="N5" i="6" s="1"/>
  <c r="J7" i="6"/>
  <c r="N7" i="6" s="1"/>
  <c r="J12" i="6"/>
  <c r="N12" i="6" s="1"/>
  <c r="J14" i="6"/>
  <c r="N14" i="6" s="1"/>
  <c r="J16" i="6"/>
  <c r="N16" i="6" s="1"/>
  <c r="K3" i="6"/>
  <c r="M3" i="6" s="1"/>
  <c r="L3" i="6" s="1"/>
  <c r="O3" i="6"/>
  <c r="R3" i="6" s="1"/>
  <c r="K9" i="6"/>
  <c r="M9" i="6" s="1"/>
  <c r="L9" i="6" s="1"/>
  <c r="O9" i="6"/>
  <c r="R9" i="6" s="1"/>
  <c r="K4" i="5"/>
  <c r="M4" i="5" s="1"/>
  <c r="L4" i="5" s="1"/>
  <c r="O4" i="5"/>
  <c r="R4" i="5" s="1"/>
  <c r="K7" i="5"/>
  <c r="M7" i="5" s="1"/>
  <c r="L7" i="5" s="1"/>
  <c r="K11" i="5"/>
  <c r="M11" i="5" s="1"/>
  <c r="L11" i="5" s="1"/>
  <c r="O11" i="5"/>
  <c r="R11" i="5" s="1"/>
  <c r="K15" i="5"/>
  <c r="M15" i="5" s="1"/>
  <c r="L15" i="5" s="1"/>
  <c r="O15" i="5"/>
  <c r="R15" i="5" s="1"/>
  <c r="J6" i="5"/>
  <c r="N6" i="5" s="1"/>
  <c r="J10" i="5"/>
  <c r="N10" i="5" s="1"/>
  <c r="J14" i="5"/>
  <c r="N14" i="5" s="1"/>
  <c r="K8" i="5"/>
  <c r="M8" i="5" s="1"/>
  <c r="L8" i="5" s="1"/>
  <c r="O8" i="5"/>
  <c r="R8" i="5" s="1"/>
  <c r="J5" i="5"/>
  <c r="N5" i="5" s="1"/>
  <c r="J9" i="5"/>
  <c r="N9" i="5" s="1"/>
  <c r="J13" i="5"/>
  <c r="N13" i="5" s="1"/>
  <c r="J17" i="5"/>
  <c r="N17" i="5" s="1"/>
  <c r="K3" i="2"/>
  <c r="M3" i="2" s="1"/>
  <c r="L3" i="2" s="1"/>
  <c r="O3" i="2"/>
  <c r="R3" i="2" s="1"/>
  <c r="K7" i="2"/>
  <c r="M7" i="2" s="1"/>
  <c r="L7" i="2" s="1"/>
  <c r="O7" i="2"/>
  <c r="R7" i="2" s="1"/>
  <c r="K11" i="2"/>
  <c r="M11" i="2" s="1"/>
  <c r="L11" i="2" s="1"/>
  <c r="O11" i="2"/>
  <c r="R11" i="2" s="1"/>
  <c r="K15" i="2"/>
  <c r="M15" i="2" s="1"/>
  <c r="L15" i="2" s="1"/>
  <c r="O15" i="2"/>
  <c r="R15" i="2" s="1"/>
  <c r="O6" i="2"/>
  <c r="R6" i="2" s="1"/>
  <c r="O14" i="2"/>
  <c r="R14" i="2" s="1"/>
  <c r="O12" i="2"/>
  <c r="R12" i="2" s="1"/>
  <c r="O16" i="2"/>
  <c r="R16" i="2" s="1"/>
  <c r="J6" i="6"/>
  <c r="N6" i="6" s="1"/>
  <c r="J10" i="6"/>
  <c r="N10" i="6" s="1"/>
  <c r="G2" i="5"/>
  <c r="J2" i="5" s="1"/>
  <c r="N2" i="5" s="1"/>
  <c r="G2" i="4"/>
  <c r="J2" i="4" s="1"/>
  <c r="N2" i="4" s="1"/>
  <c r="K2" i="4" s="1"/>
  <c r="M2" i="4" s="1"/>
  <c r="L2" i="4" s="1"/>
  <c r="G3" i="4"/>
  <c r="J3" i="4" s="1"/>
  <c r="N3" i="4" s="1"/>
  <c r="K3" i="4" s="1"/>
  <c r="M3" i="4" s="1"/>
  <c r="L3" i="4" s="1"/>
  <c r="G6" i="4"/>
  <c r="J6" i="4" s="1"/>
  <c r="N6" i="4" s="1"/>
  <c r="K6" i="4" s="1"/>
  <c r="M6" i="4" s="1"/>
  <c r="L6" i="4" s="1"/>
  <c r="G7" i="4"/>
  <c r="J7" i="4" s="1"/>
  <c r="N7" i="4" s="1"/>
  <c r="K7" i="4" s="1"/>
  <c r="M7" i="4" s="1"/>
  <c r="L7" i="4" s="1"/>
  <c r="G8" i="4"/>
  <c r="J8" i="4" s="1"/>
  <c r="N8" i="4" s="1"/>
  <c r="K8" i="4" s="1"/>
  <c r="M8" i="4" s="1"/>
  <c r="L8" i="4" s="1"/>
  <c r="G9" i="4"/>
  <c r="J9" i="4" s="1"/>
  <c r="N9" i="4" s="1"/>
  <c r="K9" i="4" s="1"/>
  <c r="M9" i="4" s="1"/>
  <c r="L9" i="4" s="1"/>
  <c r="G10" i="4"/>
  <c r="J10" i="4" s="1"/>
  <c r="N10" i="4" s="1"/>
  <c r="K10" i="4" s="1"/>
  <c r="M10" i="4" s="1"/>
  <c r="L10" i="4" s="1"/>
  <c r="G11" i="4"/>
  <c r="J11" i="4" s="1"/>
  <c r="N11" i="4" s="1"/>
  <c r="K11" i="4" s="1"/>
  <c r="M11" i="4" s="1"/>
  <c r="L11" i="4" s="1"/>
  <c r="G12" i="4"/>
  <c r="J12" i="4" s="1"/>
  <c r="N12" i="4" s="1"/>
  <c r="K12" i="4" s="1"/>
  <c r="M12" i="4" s="1"/>
  <c r="L12" i="4" s="1"/>
  <c r="G13" i="4"/>
  <c r="J13" i="4" s="1"/>
  <c r="N13" i="4" s="1"/>
  <c r="K13" i="4" s="1"/>
  <c r="M13" i="4" s="1"/>
  <c r="L13" i="4" s="1"/>
  <c r="G14" i="4"/>
  <c r="J14" i="4" s="1"/>
  <c r="N14" i="4" s="1"/>
  <c r="K14" i="4" s="1"/>
  <c r="M14" i="4" s="1"/>
  <c r="L14" i="4" s="1"/>
  <c r="G15" i="4"/>
  <c r="J15" i="4" s="1"/>
  <c r="N15" i="4" s="1"/>
  <c r="K15" i="4" s="1"/>
  <c r="M15" i="4" s="1"/>
  <c r="L15" i="4" s="1"/>
  <c r="G16" i="4"/>
  <c r="J16" i="4" s="1"/>
  <c r="N16" i="4" s="1"/>
  <c r="K16" i="4" s="1"/>
  <c r="M16" i="4" s="1"/>
  <c r="L16" i="4" s="1"/>
  <c r="J5" i="3"/>
  <c r="N5" i="3" s="1"/>
  <c r="K5" i="3" s="1"/>
  <c r="M5" i="3" s="1"/>
  <c r="L5" i="3" s="1"/>
  <c r="J13" i="3"/>
  <c r="N13" i="3" s="1"/>
  <c r="K13" i="3" s="1"/>
  <c r="M13" i="3" s="1"/>
  <c r="L13" i="3" s="1"/>
  <c r="G2" i="3"/>
  <c r="J2" i="3" s="1"/>
  <c r="N2" i="3" s="1"/>
  <c r="K2" i="3" s="1"/>
  <c r="M2" i="3" s="1"/>
  <c r="L2" i="3" s="1"/>
  <c r="G3" i="3"/>
  <c r="J3" i="3" s="1"/>
  <c r="N3" i="3" s="1"/>
  <c r="K3" i="3" s="1"/>
  <c r="M3" i="3" s="1"/>
  <c r="L3" i="3" s="1"/>
  <c r="G4" i="3"/>
  <c r="J4" i="3" s="1"/>
  <c r="N4" i="3" s="1"/>
  <c r="K4" i="3" s="1"/>
  <c r="M4" i="3" s="1"/>
  <c r="L4" i="3" s="1"/>
  <c r="G5" i="3"/>
  <c r="G6" i="3"/>
  <c r="J6" i="3" s="1"/>
  <c r="N6" i="3" s="1"/>
  <c r="K6" i="3" s="1"/>
  <c r="M6" i="3" s="1"/>
  <c r="L6" i="3" s="1"/>
  <c r="G7" i="3"/>
  <c r="J7" i="3" s="1"/>
  <c r="N7" i="3" s="1"/>
  <c r="K7" i="3" s="1"/>
  <c r="M7" i="3" s="1"/>
  <c r="L7" i="3" s="1"/>
  <c r="G8" i="3"/>
  <c r="J8" i="3" s="1"/>
  <c r="N8" i="3" s="1"/>
  <c r="K8" i="3" s="1"/>
  <c r="M8" i="3" s="1"/>
  <c r="L8" i="3" s="1"/>
  <c r="G9" i="3"/>
  <c r="J9" i="3" s="1"/>
  <c r="N9" i="3" s="1"/>
  <c r="K9" i="3" s="1"/>
  <c r="M9" i="3" s="1"/>
  <c r="L9" i="3" s="1"/>
  <c r="G10" i="3"/>
  <c r="J10" i="3" s="1"/>
  <c r="N10" i="3" s="1"/>
  <c r="K10" i="3" s="1"/>
  <c r="M10" i="3" s="1"/>
  <c r="L10" i="3" s="1"/>
  <c r="G11" i="3"/>
  <c r="J11" i="3" s="1"/>
  <c r="N11" i="3" s="1"/>
  <c r="K11" i="3" s="1"/>
  <c r="M11" i="3" s="1"/>
  <c r="L11" i="3" s="1"/>
  <c r="G12" i="3"/>
  <c r="J12" i="3" s="1"/>
  <c r="N12" i="3" s="1"/>
  <c r="K12" i="3" s="1"/>
  <c r="M12" i="3" s="1"/>
  <c r="L12" i="3" s="1"/>
  <c r="G13" i="3"/>
  <c r="G14" i="3"/>
  <c r="J14" i="3" s="1"/>
  <c r="N14" i="3" s="1"/>
  <c r="K14" i="3" s="1"/>
  <c r="M14" i="3" s="1"/>
  <c r="L14" i="3" s="1"/>
  <c r="G15" i="3"/>
  <c r="J15" i="3" s="1"/>
  <c r="N15" i="3" s="1"/>
  <c r="K15" i="3" s="1"/>
  <c r="M15" i="3" s="1"/>
  <c r="L15" i="3" s="1"/>
  <c r="G16" i="3"/>
  <c r="J16" i="3" s="1"/>
  <c r="N16" i="3" s="1"/>
  <c r="K16" i="3" s="1"/>
  <c r="M16" i="3" s="1"/>
  <c r="L16" i="3" s="1"/>
  <c r="J2" i="2"/>
  <c r="N2" i="2" s="1"/>
  <c r="O17" i="2" l="1"/>
  <c r="K17" i="2"/>
  <c r="M17" i="2" s="1"/>
  <c r="L17" i="2" s="1"/>
  <c r="K13" i="2"/>
  <c r="M13" i="2" s="1"/>
  <c r="L13" i="2" s="1"/>
  <c r="O13" i="2"/>
  <c r="R13" i="2" s="1"/>
  <c r="O9" i="2"/>
  <c r="R9" i="2" s="1"/>
  <c r="K9" i="2"/>
  <c r="M9" i="2" s="1"/>
  <c r="L9" i="2" s="1"/>
  <c r="K5" i="2"/>
  <c r="M5" i="2" s="1"/>
  <c r="L5" i="2" s="1"/>
  <c r="O5" i="2"/>
  <c r="R5" i="2" s="1"/>
  <c r="O12" i="5"/>
  <c r="R12" i="5" s="1"/>
  <c r="O10" i="2"/>
  <c r="R10" i="2" s="1"/>
  <c r="O3" i="5"/>
  <c r="R3" i="5" s="1"/>
  <c r="K4" i="2"/>
  <c r="M4" i="2" s="1"/>
  <c r="L4" i="2" s="1"/>
  <c r="O8" i="2"/>
  <c r="R8" i="2" s="1"/>
  <c r="K16" i="5"/>
  <c r="M16" i="5" s="1"/>
  <c r="L16" i="5" s="1"/>
  <c r="K16" i="6"/>
  <c r="M16" i="6" s="1"/>
  <c r="L16" i="6" s="1"/>
  <c r="O16" i="6"/>
  <c r="R16" i="6" s="1"/>
  <c r="K5" i="6"/>
  <c r="M5" i="6" s="1"/>
  <c r="L5" i="6" s="1"/>
  <c r="O5" i="6"/>
  <c r="R5" i="6" s="1"/>
  <c r="K10" i="6"/>
  <c r="M10" i="6" s="1"/>
  <c r="L10" i="6" s="1"/>
  <c r="O10" i="6"/>
  <c r="R10" i="6" s="1"/>
  <c r="K14" i="6"/>
  <c r="M14" i="6" s="1"/>
  <c r="L14" i="6" s="1"/>
  <c r="O14" i="6"/>
  <c r="R14" i="6" s="1"/>
  <c r="K6" i="6"/>
  <c r="M6" i="6" s="1"/>
  <c r="L6" i="6" s="1"/>
  <c r="O6" i="6"/>
  <c r="R6" i="6" s="1"/>
  <c r="K12" i="6"/>
  <c r="M12" i="6" s="1"/>
  <c r="L12" i="6" s="1"/>
  <c r="O12" i="6"/>
  <c r="R12" i="6" s="1"/>
  <c r="K8" i="6"/>
  <c r="M8" i="6" s="1"/>
  <c r="L8" i="6" s="1"/>
  <c r="O8" i="6"/>
  <c r="R8" i="6" s="1"/>
  <c r="O7" i="6"/>
  <c r="R7" i="6" s="1"/>
  <c r="K7" i="6"/>
  <c r="M7" i="6" s="1"/>
  <c r="L7" i="6" s="1"/>
  <c r="R2" i="6"/>
  <c r="K9" i="5"/>
  <c r="M9" i="5" s="1"/>
  <c r="L9" i="5" s="1"/>
  <c r="O9" i="5"/>
  <c r="R9" i="5" s="1"/>
  <c r="K2" i="5"/>
  <c r="M2" i="5" s="1"/>
  <c r="L2" i="5" s="1"/>
  <c r="O2" i="5"/>
  <c r="K5" i="5"/>
  <c r="M5" i="5" s="1"/>
  <c r="L5" i="5" s="1"/>
  <c r="O5" i="5"/>
  <c r="R5" i="5" s="1"/>
  <c r="K10" i="5"/>
  <c r="M10" i="5" s="1"/>
  <c r="L10" i="5" s="1"/>
  <c r="O10" i="5"/>
  <c r="R10" i="5" s="1"/>
  <c r="K14" i="5"/>
  <c r="M14" i="5" s="1"/>
  <c r="L14" i="5" s="1"/>
  <c r="O14" i="5"/>
  <c r="R14" i="5" s="1"/>
  <c r="K17" i="5"/>
  <c r="M17" i="5" s="1"/>
  <c r="L17" i="5" s="1"/>
  <c r="O17" i="5"/>
  <c r="K6" i="5"/>
  <c r="M6" i="5" s="1"/>
  <c r="L6" i="5" s="1"/>
  <c r="O6" i="5"/>
  <c r="R6" i="5" s="1"/>
  <c r="K13" i="5"/>
  <c r="M13" i="5" s="1"/>
  <c r="L13" i="5" s="1"/>
  <c r="O13" i="5"/>
  <c r="R13" i="5" s="1"/>
  <c r="K2" i="2"/>
  <c r="M2" i="2" s="1"/>
  <c r="L2" i="2" s="1"/>
  <c r="O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O23" i="6" l="1"/>
  <c r="R23" i="6"/>
  <c r="O23" i="5"/>
  <c r="R2" i="5"/>
  <c r="R23" i="5" s="1"/>
  <c r="O23" i="2"/>
  <c r="R2" i="2"/>
  <c r="R23" i="2" s="1"/>
  <c r="F3" i="1"/>
  <c r="G3" i="1" s="1"/>
  <c r="J3" i="1" s="1"/>
  <c r="N3" i="1" s="1"/>
  <c r="F4" i="1"/>
  <c r="G4" i="1" s="1"/>
  <c r="J4" i="1" s="1"/>
  <c r="N4" i="1" s="1"/>
  <c r="F5" i="1"/>
  <c r="F6" i="1"/>
  <c r="G6" i="1" s="1"/>
  <c r="J6" i="1" s="1"/>
  <c r="N6" i="1" s="1"/>
  <c r="F7" i="1"/>
  <c r="G7" i="1" s="1"/>
  <c r="J7" i="1" s="1"/>
  <c r="N7" i="1" s="1"/>
  <c r="F8" i="1"/>
  <c r="G8" i="1" s="1"/>
  <c r="J8" i="1" s="1"/>
  <c r="N8" i="1" s="1"/>
  <c r="F9" i="1"/>
  <c r="G9" i="1" s="1"/>
  <c r="J9" i="1" s="1"/>
  <c r="N9" i="1" s="1"/>
  <c r="F10" i="1"/>
  <c r="G10" i="1" s="1"/>
  <c r="J10" i="1" s="1"/>
  <c r="N10" i="1" s="1"/>
  <c r="F11" i="1"/>
  <c r="G11" i="1" s="1"/>
  <c r="J11" i="1" s="1"/>
  <c r="N11" i="1" s="1"/>
  <c r="F12" i="1"/>
  <c r="G12" i="1" s="1"/>
  <c r="J12" i="1" s="1"/>
  <c r="N12" i="1" s="1"/>
  <c r="F13" i="1"/>
  <c r="G13" i="1" s="1"/>
  <c r="J13" i="1" s="1"/>
  <c r="N13" i="1" s="1"/>
  <c r="F14" i="1"/>
  <c r="G14" i="1" s="1"/>
  <c r="J14" i="1" s="1"/>
  <c r="N14" i="1" s="1"/>
  <c r="F15" i="1"/>
  <c r="G15" i="1" s="1"/>
  <c r="J15" i="1" s="1"/>
  <c r="N15" i="1" s="1"/>
  <c r="F16" i="1"/>
  <c r="G16" i="1" s="1"/>
  <c r="J16" i="1" s="1"/>
  <c r="N16" i="1" s="1"/>
  <c r="F17" i="1"/>
  <c r="G17" i="1" s="1"/>
  <c r="J17" i="1" s="1"/>
  <c r="N17" i="1" s="1"/>
  <c r="G5" i="1"/>
  <c r="J5" i="1" s="1"/>
  <c r="N5" i="1" s="1"/>
  <c r="F2" i="1"/>
  <c r="G2" i="1" s="1"/>
  <c r="J2" i="1" s="1"/>
  <c r="N2" i="1" s="1"/>
  <c r="K12" i="1" l="1"/>
  <c r="M12" i="1" s="1"/>
  <c r="L12" i="1" s="1"/>
  <c r="O12" i="1"/>
  <c r="R12" i="1" s="1"/>
  <c r="K2" i="1"/>
  <c r="M2" i="1" s="1"/>
  <c r="L2" i="1" s="1"/>
  <c r="O2" i="1"/>
  <c r="K11" i="1"/>
  <c r="M11" i="1" s="1"/>
  <c r="L11" i="1" s="1"/>
  <c r="O11" i="1"/>
  <c r="R11" i="1" s="1"/>
  <c r="K7" i="1"/>
  <c r="M7" i="1" s="1"/>
  <c r="L7" i="1" s="1"/>
  <c r="O7" i="1"/>
  <c r="R7" i="1" s="1"/>
  <c r="K5" i="1"/>
  <c r="M5" i="1" s="1"/>
  <c r="L5" i="1" s="1"/>
  <c r="O5" i="1"/>
  <c r="R5" i="1" s="1"/>
  <c r="K10" i="1"/>
  <c r="M10" i="1" s="1"/>
  <c r="L10" i="1" s="1"/>
  <c r="O10" i="1"/>
  <c r="R10" i="1" s="1"/>
  <c r="K6" i="1"/>
  <c r="M6" i="1" s="1"/>
  <c r="L6" i="1" s="1"/>
  <c r="O6" i="1"/>
  <c r="R6" i="1" s="1"/>
  <c r="K16" i="1"/>
  <c r="M16" i="1" s="1"/>
  <c r="L16" i="1" s="1"/>
  <c r="O16" i="1"/>
  <c r="R16" i="1" s="1"/>
  <c r="K8" i="1"/>
  <c r="M8" i="1" s="1"/>
  <c r="L8" i="1" s="1"/>
  <c r="O8" i="1"/>
  <c r="R8" i="1" s="1"/>
  <c r="K4" i="1"/>
  <c r="M4" i="1" s="1"/>
  <c r="L4" i="1" s="1"/>
  <c r="O4" i="1"/>
  <c r="R4" i="1" s="1"/>
  <c r="K15" i="1"/>
  <c r="M15" i="1" s="1"/>
  <c r="L15" i="1" s="1"/>
  <c r="O15" i="1"/>
  <c r="R15" i="1" s="1"/>
  <c r="K3" i="1"/>
  <c r="M3" i="1" s="1"/>
  <c r="L3" i="1" s="1"/>
  <c r="O3" i="1"/>
  <c r="R3" i="1" s="1"/>
  <c r="K14" i="1"/>
  <c r="M14" i="1" s="1"/>
  <c r="L14" i="1" s="1"/>
  <c r="O14" i="1"/>
  <c r="R14" i="1" s="1"/>
  <c r="K17" i="1"/>
  <c r="M17" i="1" s="1"/>
  <c r="L17" i="1" s="1"/>
  <c r="O17" i="1"/>
  <c r="K13" i="1"/>
  <c r="M13" i="1" s="1"/>
  <c r="L13" i="1" s="1"/>
  <c r="O13" i="1"/>
  <c r="R13" i="1" s="1"/>
  <c r="K9" i="1"/>
  <c r="M9" i="1" s="1"/>
  <c r="L9" i="1" s="1"/>
  <c r="O9" i="1"/>
  <c r="R9" i="1" s="1"/>
  <c r="O23" i="1" l="1"/>
  <c r="R2" i="1"/>
  <c r="R23" i="1" s="1"/>
</calcChain>
</file>

<file path=xl/sharedStrings.xml><?xml version="1.0" encoding="utf-8"?>
<sst xmlns="http://schemas.openxmlformats.org/spreadsheetml/2006/main" count="257" uniqueCount="149">
  <si>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</si>
  <si>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</si>
  <si>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</si>
  <si>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</si>
  <si>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</si>
  <si>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</si>
  <si>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</si>
  <si>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</si>
  <si>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</si>
  <si>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</si>
  <si>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</si>
  <si>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</si>
  <si>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</si>
  <si>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</si>
  <si>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</si>
  <si>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CT9R 1 mL</t>
  </si>
  <si>
    <t>CT9R 2 mL</t>
  </si>
  <si>
    <t>CT9R 3 mL</t>
  </si>
  <si>
    <t>CT9R 4 mL</t>
  </si>
  <si>
    <t>CT9R 5 mL</t>
  </si>
  <si>
    <t>CT9R 6 mL</t>
  </si>
  <si>
    <t>CT9R 7 mL</t>
  </si>
  <si>
    <t>CT9R 8 mL</t>
  </si>
  <si>
    <t>CT9R 9 mL</t>
  </si>
  <si>
    <t>CT9R 10 mL</t>
  </si>
  <si>
    <t>CT9R 11 mL</t>
  </si>
  <si>
    <t>CT9R 12 mL</t>
  </si>
  <si>
    <t>CT9R 13 mL</t>
  </si>
  <si>
    <t>CT9R 14 mL</t>
  </si>
  <si>
    <t>CT9R 15 mL</t>
  </si>
  <si>
    <t>CT9R blk</t>
  </si>
  <si>
    <t>CT10R 1 mL</t>
  </si>
  <si>
    <t>CT10R 2 mL</t>
  </si>
  <si>
    <t>CT10R 3 mL</t>
  </si>
  <si>
    <t>CT10R 4 mL</t>
  </si>
  <si>
    <t>CT10R 5 mL</t>
  </si>
  <si>
    <t>CT10R 6 mL</t>
  </si>
  <si>
    <t>CT10R 7 mL</t>
  </si>
  <si>
    <t>CT10R 8 mL</t>
  </si>
  <si>
    <t>CT10R 9 mL</t>
  </si>
  <si>
    <t>CT10R 10 mL</t>
  </si>
  <si>
    <t>CT10R 11 mL</t>
  </si>
  <si>
    <t>CT10R 12 mL</t>
  </si>
  <si>
    <t>CT10R 13 mL</t>
  </si>
  <si>
    <t>CT10R 14 mL</t>
  </si>
  <si>
    <t>CT10R 15 mL</t>
  </si>
  <si>
    <t>CT10R blk</t>
  </si>
  <si>
    <t>CT11R 1 mL</t>
  </si>
  <si>
    <t>CT11R 2 mL</t>
  </si>
  <si>
    <t>CT11R 3 mL</t>
  </si>
  <si>
    <t>CT11R 4 mL</t>
  </si>
  <si>
    <t>CT11R 5 mL</t>
  </si>
  <si>
    <t>CT11R 6 mL</t>
  </si>
  <si>
    <t>CT11R 7 mL</t>
  </si>
  <si>
    <t>CT11R 8 mL</t>
  </si>
  <si>
    <t>CT11R 9 mL</t>
  </si>
  <si>
    <t>CT11R 10 mL</t>
  </si>
  <si>
    <t>CT11R 11 mL</t>
  </si>
  <si>
    <t>CT11R 12 mL</t>
  </si>
  <si>
    <t>CT11R 13 mL</t>
  </si>
  <si>
    <t>CT11R 14 mL</t>
  </si>
  <si>
    <t>CT11R 15 mL</t>
  </si>
  <si>
    <t>CT11R blk</t>
  </si>
  <si>
    <t>CT12R 1 mL</t>
  </si>
  <si>
    <t>CT12R 2 mL</t>
  </si>
  <si>
    <t>CT12R 3 mL</t>
  </si>
  <si>
    <t>CT12R 4 mL</t>
  </si>
  <si>
    <t>CT12R 5 mL</t>
  </si>
  <si>
    <t>CT12R 6 mL</t>
  </si>
  <si>
    <t>CT12R 7 mL</t>
  </si>
  <si>
    <t>CT12R 8 mL</t>
  </si>
  <si>
    <t>CT12R 9 mL</t>
  </si>
  <si>
    <t>CT12R 10 mL</t>
  </si>
  <si>
    <t>CT12R 11 mL</t>
  </si>
  <si>
    <t>CT12R 12 mL</t>
  </si>
  <si>
    <t>CT12R 13 mL</t>
  </si>
  <si>
    <t>CT12R 14 mL</t>
  </si>
  <si>
    <t>CT12R 15 mL</t>
  </si>
  <si>
    <t>CT12R blk</t>
  </si>
  <si>
    <t>CT8R 1 mL</t>
  </si>
  <si>
    <t>CT8R 2 mL</t>
  </si>
  <si>
    <t>CT8R 3 mL</t>
  </si>
  <si>
    <t>CT8R 4 mL</t>
  </si>
  <si>
    <t>CT8R 5 mL</t>
  </si>
  <si>
    <t>CT8R 6 mL</t>
  </si>
  <si>
    <t>CT8R 7 mL</t>
  </si>
  <si>
    <t>CT8R 8 mL</t>
  </si>
  <si>
    <t>CT8R 9 mL</t>
  </si>
  <si>
    <t>CT8R 10 mL</t>
  </si>
  <si>
    <t>CT8R 11 mL</t>
  </si>
  <si>
    <t>CT8R 12 mL</t>
  </si>
  <si>
    <t>CT8R 13 mL</t>
  </si>
  <si>
    <t>CT8R 14 mL</t>
  </si>
  <si>
    <t>CT8R 15 mL</t>
  </si>
  <si>
    <t>CT8R blk</t>
  </si>
  <si>
    <t>Eluate fraction</t>
  </si>
  <si>
    <t>1 mL</t>
  </si>
  <si>
    <t>2 mL</t>
  </si>
  <si>
    <t>3 mL</t>
  </si>
  <si>
    <t>4 mL</t>
  </si>
  <si>
    <t>5 mL</t>
  </si>
  <si>
    <t>6 mL</t>
  </si>
  <si>
    <t>7 mL</t>
  </si>
  <si>
    <t>8 mL</t>
  </si>
  <si>
    <t>9 mL</t>
  </si>
  <si>
    <t>10 mL</t>
  </si>
  <si>
    <t>11 mL</t>
  </si>
  <si>
    <t>12 mL</t>
  </si>
  <si>
    <t>13 mL</t>
  </si>
  <si>
    <t>14 mL</t>
  </si>
  <si>
    <t>15 mL</t>
  </si>
  <si>
    <t>CT7 Sr-90 Activity</t>
  </si>
  <si>
    <t>CT8 Sr-90 Activity</t>
  </si>
  <si>
    <t>CT9 Sr-90 Activity</t>
  </si>
  <si>
    <t>Average</t>
  </si>
  <si>
    <t>CT10 Sr-90 Activity</t>
  </si>
  <si>
    <t>CT11 Sr-90 Activity</t>
  </si>
  <si>
    <t>CT12 Sr-90 Activity</t>
  </si>
  <si>
    <t>DPS</t>
  </si>
  <si>
    <t>Time from 05.06.2018</t>
  </si>
  <si>
    <t>DC factor</t>
  </si>
  <si>
    <t>DC to 05.06.2018</t>
  </si>
  <si>
    <t>Decay constant of sr-90=</t>
  </si>
  <si>
    <t>LD=</t>
  </si>
  <si>
    <t>Avg activity of 0.5 g 1 mL/min</t>
  </si>
  <si>
    <t>Data taken from flow rate averages 1 mL/min data</t>
  </si>
  <si>
    <t>Combination of LSC data CT13, CT19E, CT25 and CT31</t>
  </si>
  <si>
    <t>CT7</t>
  </si>
  <si>
    <t>CT8</t>
  </si>
  <si>
    <t>CT9</t>
  </si>
  <si>
    <t>CT10</t>
  </si>
  <si>
    <t>Ct11</t>
  </si>
  <si>
    <t>Ct12</t>
  </si>
  <si>
    <t>CT7R 1 mL</t>
  </si>
  <si>
    <t>CT7R 2 mL</t>
  </si>
  <si>
    <t>CT7R 3 mL</t>
  </si>
  <si>
    <t>CT7R 4 mL</t>
  </si>
  <si>
    <t>CT7R 5 mL</t>
  </si>
  <si>
    <t>CT7R 6 mL</t>
  </si>
  <si>
    <t>CT7R 7 mL</t>
  </si>
  <si>
    <t>CT7R 8 mL</t>
  </si>
  <si>
    <t>CT7R 9 mL</t>
  </si>
  <si>
    <t>CT7R 10 mL</t>
  </si>
  <si>
    <t>CT7R 11 mL</t>
  </si>
  <si>
    <t>CT7R 12 mL</t>
  </si>
  <si>
    <t>CT7R 13 mL</t>
  </si>
  <si>
    <t>CT7R 14 mL</t>
  </si>
  <si>
    <t>CT7R 15 mL</t>
  </si>
  <si>
    <t>CT7R blk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</si>
</sst>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0" borderId="0" xfId="0" applyFill="1"/>
    <xf numFmtId="22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Cement mass tests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 g Cement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 g cement'!$A$2:$A$16</c:f>
              <c:strCache>
                <c:ptCount val="15"/>
                <c:pt idx="0">
                  <c:v>1 mL</c:v>
                </c:pt>
                <c:pt idx="1">
                  <c:v>2 mL</c:v>
                </c:pt>
                <c:pt idx="2">
                  <c:v>3 mL</c:v>
                </c:pt>
                <c:pt idx="3">
                  <c:v>4 mL</c:v>
                </c:pt>
                <c:pt idx="4">
                  <c:v>5 mL</c:v>
                </c:pt>
                <c:pt idx="5">
                  <c:v>6 mL</c:v>
                </c:pt>
                <c:pt idx="6">
                  <c:v>7 mL</c:v>
                </c:pt>
                <c:pt idx="7">
                  <c:v>8 mL</c:v>
                </c:pt>
                <c:pt idx="8">
                  <c:v>9 mL</c:v>
                </c:pt>
                <c:pt idx="9">
                  <c:v>10 mL</c:v>
                </c:pt>
                <c:pt idx="10">
                  <c:v>11 mL</c:v>
                </c:pt>
                <c:pt idx="11">
                  <c:v>12 mL</c:v>
                </c:pt>
                <c:pt idx="12">
                  <c:v>13 mL</c:v>
                </c:pt>
                <c:pt idx="13">
                  <c:v>14 mL</c:v>
                </c:pt>
                <c:pt idx="14">
                  <c:v>15 mL</c:v>
                </c:pt>
              </c:strCache>
            </c:strRef>
          </c:xVal>
          <c:yVal>
            <c:numRef>
              <c:f>'1 g cement'!$E$2:$E$16</c:f>
              <c:numCache>
                <c:formatCode>General</c:formatCode>
                <c:ptCount val="15"/>
                <c:pt idx="0">
                  <c:v>0.36500280242102506</c:v>
                </c:pt>
                <c:pt idx="1">
                  <c:v>7.8333906454375227E-2</c:v>
                </c:pt>
                <c:pt idx="2">
                  <c:v>0.2900022215372029</c:v>
                </c:pt>
                <c:pt idx="3">
                  <c:v>0.25500196520534418</c:v>
                </c:pt>
                <c:pt idx="4">
                  <c:v>2.2466834996531104</c:v>
                </c:pt>
                <c:pt idx="5">
                  <c:v>42.345315078855705</c:v>
                </c:pt>
                <c:pt idx="6">
                  <c:v>242.728441627661</c:v>
                </c:pt>
                <c:pt idx="7">
                  <c:v>275.37529355770789</c:v>
                </c:pt>
                <c:pt idx="8">
                  <c:v>112.45912199863996</c:v>
                </c:pt>
                <c:pt idx="9">
                  <c:v>26.431851417044697</c:v>
                </c:pt>
                <c:pt idx="10">
                  <c:v>7.1317165862008283</c:v>
                </c:pt>
                <c:pt idx="11">
                  <c:v>3.6850256960073082</c:v>
                </c:pt>
                <c:pt idx="12">
                  <c:v>2.1950152854094216</c:v>
                </c:pt>
                <c:pt idx="13">
                  <c:v>1.513343838072484</c:v>
                </c:pt>
                <c:pt idx="14">
                  <c:v>1.0983409070071533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F4-4CA6-A489-53CAFAD535C1}"/>
            </c:ext>
          </c:extLst>
        </c:ser>
        <c:ser>
          <c:idx val="1"/>
          <c:order val="1"/>
          <c:tx>
            <c:v>0.5 g Cement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'0.5g'!$A$2:$A$16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'0.5g'!$B$2:$B$16</c:f>
              <c:numCache>
                <c:formatCode>0.0000</c:formatCode>
                <c:ptCount val="15"/>
                <c:pt idx="0">
                  <c:v>0.24612004253878467</c:v>
                </c:pt>
                <c:pt idx="1">
                  <c:v>0.23628910614127782</c:v>
                </c:pt>
                <c:pt idx="2">
                  <c:v>0.36285389820792302</c:v>
                </c:pt>
                <c:pt idx="3">
                  <c:v>0.77957532463277901</c:v>
                </c:pt>
                <c:pt idx="4">
                  <c:v>22.106896818597946</c:v>
                </c:pt>
                <c:pt idx="5">
                  <c:v>134.56940436341861</c:v>
                </c:pt>
                <c:pt idx="6">
                  <c:v>214.64115020261761</c:v>
                </c:pt>
                <c:pt idx="7">
                  <c:v>192.93438915869777</c:v>
                </c:pt>
                <c:pt idx="8">
                  <c:v>111.4139798845127</c:v>
                </c:pt>
                <c:pt idx="9">
                  <c:v>46.669991541214337</c:v>
                </c:pt>
                <c:pt idx="10">
                  <c:v>17.063935446918997</c:v>
                </c:pt>
                <c:pt idx="11">
                  <c:v>7.6707699477803892</c:v>
                </c:pt>
                <c:pt idx="12">
                  <c:v>3.9579616064071867</c:v>
                </c:pt>
                <c:pt idx="13">
                  <c:v>1.9726784567387881</c:v>
                </c:pt>
                <c:pt idx="14">
                  <c:v>1.4072190302322141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F4-4CA6-A489-53CAFAD535C1}"/>
            </c:ext>
          </c:extLst>
        </c:ser>
        <c:ser>
          <c:idx val="2"/>
          <c:order val="2"/>
          <c:tx>
            <c:v>0.25 g Cement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'0.25 g cement'!$A$2:$A$16</c:f>
              <c:strCache>
                <c:ptCount val="15"/>
                <c:pt idx="0">
                  <c:v>1 mL</c:v>
                </c:pt>
                <c:pt idx="1">
                  <c:v>2 mL</c:v>
                </c:pt>
                <c:pt idx="2">
                  <c:v>3 mL</c:v>
                </c:pt>
                <c:pt idx="3">
                  <c:v>4 mL</c:v>
                </c:pt>
                <c:pt idx="4">
                  <c:v>5 mL</c:v>
                </c:pt>
                <c:pt idx="5">
                  <c:v>6 mL</c:v>
                </c:pt>
                <c:pt idx="6">
                  <c:v>7 mL</c:v>
                </c:pt>
                <c:pt idx="7">
                  <c:v>8 mL</c:v>
                </c:pt>
                <c:pt idx="8">
                  <c:v>9 mL</c:v>
                </c:pt>
                <c:pt idx="9">
                  <c:v>10 mL</c:v>
                </c:pt>
                <c:pt idx="10">
                  <c:v>11 mL</c:v>
                </c:pt>
                <c:pt idx="11">
                  <c:v>12 mL</c:v>
                </c:pt>
                <c:pt idx="12">
                  <c:v>13 mL</c:v>
                </c:pt>
                <c:pt idx="13">
                  <c:v>14 mL</c:v>
                </c:pt>
                <c:pt idx="14">
                  <c:v>15 mL</c:v>
                </c:pt>
              </c:strCache>
            </c:strRef>
          </c:xVal>
          <c:yVal>
            <c:numRef>
              <c:f>'0.25 g cement'!$E$2:$E$16</c:f>
              <c:numCache>
                <c:formatCode>General</c:formatCode>
                <c:ptCount val="15"/>
                <c:pt idx="0">
                  <c:v>-0.10333418993463812</c:v>
                </c:pt>
                <c:pt idx="1">
                  <c:v>-0.16166827183982002</c:v>
                </c:pt>
                <c:pt idx="2">
                  <c:v>-0.21333568676238099</c:v>
                </c:pt>
                <c:pt idx="3">
                  <c:v>0.22666989950198482</c:v>
                </c:pt>
                <c:pt idx="4">
                  <c:v>2.4050271417631088</c:v>
                </c:pt>
                <c:pt idx="5">
                  <c:v>61.452397189756248</c:v>
                </c:pt>
                <c:pt idx="6">
                  <c:v>228.48111376411694</c:v>
                </c:pt>
                <c:pt idx="7">
                  <c:v>186.61560851009426</c:v>
                </c:pt>
                <c:pt idx="8">
                  <c:v>74.922557948292351</c:v>
                </c:pt>
                <c:pt idx="9">
                  <c:v>26.28363601265902</c:v>
                </c:pt>
                <c:pt idx="10">
                  <c:v>12.118468494727772</c:v>
                </c:pt>
                <c:pt idx="11">
                  <c:v>6.6684075240502549</c:v>
                </c:pt>
                <c:pt idx="12">
                  <c:v>4.0083777482232392</c:v>
                </c:pt>
                <c:pt idx="13">
                  <c:v>3.0400336369565029</c:v>
                </c:pt>
                <c:pt idx="14">
                  <c:v>2.0233557749122251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F4-4CA6-A489-53CAFAD5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13912"/>
        <c:axId val="278308008"/>
      </c:scatterChart>
      <c:valAx>
        <c:axId val="27831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Eluate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08008"/>
        <c:crosses val="autoZero"/>
        <c:crossBetween val="midCat"/>
      </c:valAx>
      <c:valAx>
        <c:axId val="27830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Activity (DPM of Sr-90)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1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228599</xdr:colOff>
      <xdr:row>2</xdr:row>
      <xdr:rowOff>180975</xdr:rowOff>
    </xdr:from>
    <xdr:to>
      <xdr:col>13</xdr:col>
      <xdr:colOff>428624</xdr:colOff>
      <xdr:row>25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workbookViewId="0">
      <selection activeCell="A2" sqref="A2:A1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2" customWidth="1"/>
    <col min="16" max="16" width="20" bestFit="1" customWidth="1"/>
    <col min="17" max="17" width="10.5703125" bestFit="1" customWidth="1"/>
    <col min="18" max="18" width="15.42578125" bestFit="1" customWidth="1"/>
    <col min="20" max="20" width="22.140625" bestFit="1" customWidth="1"/>
  </cols>
  <sheetData>
    <row r="1" spans="1:2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118</v>
      </c>
      <c r="P1" t="s">
        <v>119</v>
      </c>
      <c r="Q1" t="s">
        <v>120</v>
      </c>
      <c r="R1" t="s">
        <v>121</v>
      </c>
    </row>
    <row r="2" spans="1:20" s="6" customFormat="1" x14ac:dyDescent="0.25">
      <c r="A2" s="6" t="s">
        <v>133</v>
      </c>
      <c r="B2" s="7">
        <v>43257.625</v>
      </c>
      <c r="C2" s="7">
        <v>43298.790972222225</v>
      </c>
      <c r="D2" s="8">
        <v>6.96</v>
      </c>
      <c r="E2" s="6">
        <f>D2-$D$17</f>
        <v>-3.0000000000000249E-2</v>
      </c>
      <c r="F2" s="9">
        <f>(C2-B2)*24</f>
        <v>987.98333333339542</v>
      </c>
      <c r="G2" s="10">
        <f>1-EXP(-$T$3*F2)</f>
        <v>0.99998567329634469</v>
      </c>
      <c r="H2" s="6">
        <v>1</v>
      </c>
      <c r="I2" s="6">
        <v>1</v>
      </c>
      <c r="J2" s="6">
        <f>E2/((1+G2)*(H2/I2))</f>
        <v>-1.500010745104725E-2</v>
      </c>
      <c r="K2" s="6">
        <f>N2*G2*H2</f>
        <v>-1.4999892548953002E-2</v>
      </c>
      <c r="L2" s="6">
        <f>M2+N2</f>
        <v>-3.0000000000000252E-2</v>
      </c>
      <c r="M2" s="6">
        <f>K2/H2</f>
        <v>-1.4999892548953002E-2</v>
      </c>
      <c r="N2" s="6">
        <f>J2/I2</f>
        <v>-1.500010745104725E-2</v>
      </c>
      <c r="O2" s="6">
        <f>N2/60</f>
        <v>-2.5000179085078749E-4</v>
      </c>
      <c r="P2" s="6">
        <f>(C2-$T$6)*24</f>
        <v>870.98333333339542</v>
      </c>
      <c r="Q2" s="10">
        <f>EXP(-$T$9*P2)</f>
        <v>0.99760988285715402</v>
      </c>
      <c r="R2" s="6">
        <f>O2/Q2</f>
        <v>-2.5060075601374609E-4</v>
      </c>
      <c r="T2" s="6" t="s">
        <v>2</v>
      </c>
    </row>
    <row r="3" spans="1:20" s="6" customFormat="1" x14ac:dyDescent="0.25">
      <c r="A3" s="6" t="s">
        <v>134</v>
      </c>
      <c r="B3" s="7">
        <v>43257.625</v>
      </c>
      <c r="C3" s="7">
        <v>43298.813194444447</v>
      </c>
      <c r="D3" s="8">
        <v>7.33</v>
      </c>
      <c r="E3" s="6">
        <f t="shared" ref="E3:E17" si="0">D3-$D$17</f>
        <v>0.33999999999999986</v>
      </c>
      <c r="F3" s="9">
        <f t="shared" ref="F3:F17" si="1">(C3-B3)*24</f>
        <v>988.51666666672099</v>
      </c>
      <c r="G3" s="10">
        <f t="shared" ref="G3:G17" si="2">1-EXP(-$T$3*F3)</f>
        <v>0.99998575929572997</v>
      </c>
      <c r="H3" s="6">
        <v>1</v>
      </c>
      <c r="I3" s="6">
        <v>1</v>
      </c>
      <c r="J3" s="6">
        <f t="shared" ref="J3:J17" si="3">E3/((1+G3)*(H3/I3))</f>
        <v>0.17000121046848185</v>
      </c>
      <c r="K3" s="6">
        <f t="shared" ref="K3:K17" si="4">N3*G3*H3</f>
        <v>0.16999878953151804</v>
      </c>
      <c r="L3" s="6">
        <f t="shared" ref="L3:L17" si="5">M3+N3</f>
        <v>0.33999999999999986</v>
      </c>
      <c r="M3" s="6">
        <f t="shared" ref="M3:M17" si="6">K3/H3</f>
        <v>0.16999878953151804</v>
      </c>
      <c r="N3" s="6">
        <f t="shared" ref="N3:N17" si="7">J3/I3</f>
        <v>0.17000121046848185</v>
      </c>
      <c r="O3" s="6">
        <f t="shared" ref="O3:O17" si="8">N3/60</f>
        <v>2.8333535078080307E-3</v>
      </c>
      <c r="P3" s="6">
        <f t="shared" ref="P3:P16" si="9">(C3-$T$6)*24</f>
        <v>871.51666666672099</v>
      </c>
      <c r="Q3" s="10">
        <f t="shared" ref="Q3:Q16" si="10">EXP(-$T$9*P3)</f>
        <v>0.99760842105694481</v>
      </c>
      <c r="R3" s="6">
        <f t="shared" ref="R3:R16" si="11">O3/Q3</f>
        <v>2.8401459410358158E-3</v>
      </c>
      <c r="T3" s="6">
        <f>LN(2)/61.4</f>
        <v>1.1289042028663604E-2</v>
      </c>
    </row>
    <row r="4" spans="1:20" s="6" customFormat="1" x14ac:dyDescent="0.25">
      <c r="A4" s="6" t="s">
        <v>135</v>
      </c>
      <c r="B4" s="7">
        <v>43257.625</v>
      </c>
      <c r="C4" s="7">
        <v>43298.836111111108</v>
      </c>
      <c r="D4" s="8">
        <v>6.68</v>
      </c>
      <c r="E4" s="6">
        <f t="shared" si="0"/>
        <v>-0.3100000000000005</v>
      </c>
      <c r="F4" s="9">
        <f t="shared" si="1"/>
        <v>989.06666666659294</v>
      </c>
      <c r="G4" s="10">
        <f t="shared" si="2"/>
        <v>0.99998584744194796</v>
      </c>
      <c r="H4" s="6">
        <v>1</v>
      </c>
      <c r="I4" s="6">
        <v>1</v>
      </c>
      <c r="J4" s="6">
        <f t="shared" si="3"/>
        <v>-0.15500109683101077</v>
      </c>
      <c r="K4" s="6">
        <f t="shared" si="4"/>
        <v>-0.15499890316898973</v>
      </c>
      <c r="L4" s="6">
        <f t="shared" si="5"/>
        <v>-0.3100000000000005</v>
      </c>
      <c r="M4" s="6">
        <f t="shared" si="6"/>
        <v>-0.15499890316898973</v>
      </c>
      <c r="N4" s="6">
        <f t="shared" si="7"/>
        <v>-0.15500109683101077</v>
      </c>
      <c r="O4" s="6">
        <f t="shared" si="8"/>
        <v>-2.5833516138501792E-3</v>
      </c>
      <c r="P4" s="6">
        <f t="shared" si="9"/>
        <v>872.06666666659294</v>
      </c>
      <c r="Q4" s="10">
        <f t="shared" si="10"/>
        <v>0.9976069135777228</v>
      </c>
      <c r="R4" s="6">
        <f t="shared" si="11"/>
        <v>-2.5895486275105011E-3</v>
      </c>
    </row>
    <row r="5" spans="1:20" s="6" customFormat="1" x14ac:dyDescent="0.25">
      <c r="A5" s="6" t="s">
        <v>136</v>
      </c>
      <c r="B5" s="7">
        <v>43257.625</v>
      </c>
      <c r="C5" s="7">
        <v>43298.859027662038</v>
      </c>
      <c r="D5" s="8">
        <v>6.48</v>
      </c>
      <c r="E5" s="6">
        <f t="shared" si="0"/>
        <v>-0.50999999999999979</v>
      </c>
      <c r="F5" s="9">
        <f t="shared" si="1"/>
        <v>989.61666388891172</v>
      </c>
      <c r="G5" s="10">
        <f t="shared" si="2"/>
        <v>0.99998593504212296</v>
      </c>
      <c r="H5" s="6">
        <v>1</v>
      </c>
      <c r="I5" s="6">
        <v>1</v>
      </c>
      <c r="J5" s="6">
        <f t="shared" si="3"/>
        <v>-0.25500179329474054</v>
      </c>
      <c r="K5" s="6">
        <f t="shared" si="4"/>
        <v>-0.2549982067052593</v>
      </c>
      <c r="L5" s="6">
        <f t="shared" si="5"/>
        <v>-0.50999999999999979</v>
      </c>
      <c r="M5" s="6">
        <f t="shared" si="6"/>
        <v>-0.2549982067052593</v>
      </c>
      <c r="N5" s="6">
        <f t="shared" si="7"/>
        <v>-0.25500179329474054</v>
      </c>
      <c r="O5" s="6">
        <f t="shared" si="8"/>
        <v>-4.2500298882456756E-3</v>
      </c>
      <c r="P5" s="6">
        <f t="shared" si="9"/>
        <v>872.61666388891172</v>
      </c>
      <c r="Q5" s="10">
        <f t="shared" si="10"/>
        <v>0.99760540610839166</v>
      </c>
      <c r="R5" s="6">
        <f t="shared" si="11"/>
        <v>-4.260231412362557E-3</v>
      </c>
    </row>
    <row r="6" spans="1:20" s="6" customFormat="1" x14ac:dyDescent="0.25">
      <c r="A6" s="6" t="s">
        <v>137</v>
      </c>
      <c r="B6" s="7">
        <v>43257.625</v>
      </c>
      <c r="C6" s="7">
        <v>43298.881944270834</v>
      </c>
      <c r="D6" s="8">
        <v>6.96</v>
      </c>
      <c r="E6" s="6">
        <f t="shared" si="0"/>
        <v>-3.0000000000000249E-2</v>
      </c>
      <c r="F6" s="9">
        <f t="shared" si="1"/>
        <v>990.16666250000708</v>
      </c>
      <c r="G6" s="10">
        <f t="shared" si="2"/>
        <v>0.99998602210029786</v>
      </c>
      <c r="H6" s="6">
        <v>1</v>
      </c>
      <c r="I6" s="6">
        <v>1</v>
      </c>
      <c r="J6" s="6">
        <f t="shared" si="3"/>
        <v>-1.5000104834980576E-2</v>
      </c>
      <c r="K6" s="6">
        <f t="shared" si="4"/>
        <v>-1.4999895165019671E-2</v>
      </c>
      <c r="L6" s="6">
        <f t="shared" si="5"/>
        <v>-3.0000000000000249E-2</v>
      </c>
      <c r="M6" s="6">
        <f t="shared" si="6"/>
        <v>-1.4999895165019671E-2</v>
      </c>
      <c r="N6" s="6">
        <f t="shared" si="7"/>
        <v>-1.5000104834980576E-2</v>
      </c>
      <c r="O6" s="6">
        <f t="shared" si="8"/>
        <v>-2.5000174724967627E-4</v>
      </c>
      <c r="P6" s="6">
        <f t="shared" si="9"/>
        <v>873.16666250000708</v>
      </c>
      <c r="Q6" s="10">
        <f t="shared" si="10"/>
        <v>0.99760389863753196</v>
      </c>
      <c r="R6" s="6">
        <f t="shared" si="11"/>
        <v>-2.5060221555981668E-4</v>
      </c>
      <c r="T6" s="7">
        <v>43262.5</v>
      </c>
    </row>
    <row r="7" spans="1:20" s="6" customFormat="1" x14ac:dyDescent="0.25">
      <c r="A7" s="6" t="s">
        <v>138</v>
      </c>
      <c r="B7" s="7">
        <v>43257.625</v>
      </c>
      <c r="C7" s="7">
        <v>43298.904861111114</v>
      </c>
      <c r="D7" s="8">
        <v>7.37</v>
      </c>
      <c r="E7" s="6">
        <f t="shared" si="0"/>
        <v>0.37999999999999989</v>
      </c>
      <c r="F7" s="9">
        <f t="shared" si="1"/>
        <v>990.71666666673264</v>
      </c>
      <c r="G7" s="10">
        <f t="shared" si="2"/>
        <v>0.9999861086204781</v>
      </c>
      <c r="H7" s="6">
        <v>1</v>
      </c>
      <c r="I7" s="6">
        <v>1</v>
      </c>
      <c r="J7" s="6">
        <f t="shared" si="3"/>
        <v>0.19000131969022069</v>
      </c>
      <c r="K7" s="6">
        <f t="shared" si="4"/>
        <v>0.18999868030977921</v>
      </c>
      <c r="L7" s="6">
        <f t="shared" si="5"/>
        <v>0.37999999999999989</v>
      </c>
      <c r="M7" s="6">
        <f t="shared" si="6"/>
        <v>0.18999868030977921</v>
      </c>
      <c r="N7" s="6">
        <f t="shared" si="7"/>
        <v>0.19000131969022069</v>
      </c>
      <c r="O7" s="6">
        <f t="shared" si="8"/>
        <v>3.1666886615036782E-3</v>
      </c>
      <c r="P7" s="6">
        <f t="shared" si="9"/>
        <v>873.71666666673264</v>
      </c>
      <c r="Q7" s="10">
        <f t="shared" si="10"/>
        <v>0.99760239115372307</v>
      </c>
      <c r="R7" s="6">
        <f t="shared" si="11"/>
        <v>3.1742993898013975E-3</v>
      </c>
    </row>
    <row r="8" spans="1:20" s="6" customFormat="1" x14ac:dyDescent="0.25">
      <c r="A8" s="6" t="s">
        <v>139</v>
      </c>
      <c r="B8" s="7">
        <v>43257.625</v>
      </c>
      <c r="C8" s="7">
        <v>43298.927777488425</v>
      </c>
      <c r="D8" s="8">
        <v>225.43</v>
      </c>
      <c r="E8" s="6">
        <f t="shared" si="0"/>
        <v>218.44</v>
      </c>
      <c r="F8" s="9">
        <f t="shared" si="1"/>
        <v>991.2666597221978</v>
      </c>
      <c r="G8" s="10">
        <f t="shared" si="2"/>
        <v>0.99998619460338545</v>
      </c>
      <c r="H8" s="6">
        <v>1</v>
      </c>
      <c r="I8" s="6">
        <v>1</v>
      </c>
      <c r="J8" s="6">
        <f t="shared" si="3"/>
        <v>109.22075391791319</v>
      </c>
      <c r="K8" s="6">
        <f t="shared" si="4"/>
        <v>109.21924608208681</v>
      </c>
      <c r="L8" s="6">
        <f t="shared" si="5"/>
        <v>218.44</v>
      </c>
      <c r="M8" s="6">
        <f t="shared" si="6"/>
        <v>109.21924608208681</v>
      </c>
      <c r="N8" s="6">
        <f t="shared" si="7"/>
        <v>109.22075391791319</v>
      </c>
      <c r="O8" s="6">
        <f t="shared" si="8"/>
        <v>1.8203458986318863</v>
      </c>
      <c r="P8" s="6">
        <f t="shared" si="9"/>
        <v>874.2666597221978</v>
      </c>
      <c r="Q8" s="10">
        <f t="shared" si="10"/>
        <v>0.99760088370264632</v>
      </c>
      <c r="R8" s="6">
        <f t="shared" si="11"/>
        <v>1.8247236228135446</v>
      </c>
      <c r="T8" s="6" t="s">
        <v>122</v>
      </c>
    </row>
    <row r="9" spans="1:20" s="6" customFormat="1" x14ac:dyDescent="0.25">
      <c r="A9" s="6" t="s">
        <v>140</v>
      </c>
      <c r="B9" s="7">
        <v>43257.625</v>
      </c>
      <c r="C9" s="7">
        <v>43298.950694097221</v>
      </c>
      <c r="D9" s="8">
        <v>749.9</v>
      </c>
      <c r="E9" s="6">
        <f t="shared" si="0"/>
        <v>742.91</v>
      </c>
      <c r="F9" s="9">
        <f t="shared" si="1"/>
        <v>991.81665833329316</v>
      </c>
      <c r="G9" s="10">
        <f t="shared" si="2"/>
        <v>0.99998628005494827</v>
      </c>
      <c r="H9" s="6">
        <v>1</v>
      </c>
      <c r="I9" s="6">
        <v>1</v>
      </c>
      <c r="J9" s="6">
        <f t="shared" si="3"/>
        <v>371.45754818857506</v>
      </c>
      <c r="K9" s="6">
        <f t="shared" si="4"/>
        <v>371.45245181142485</v>
      </c>
      <c r="L9" s="6">
        <f t="shared" si="5"/>
        <v>742.90999999999985</v>
      </c>
      <c r="M9" s="6">
        <f t="shared" si="6"/>
        <v>371.45245181142485</v>
      </c>
      <c r="N9" s="6">
        <f t="shared" si="7"/>
        <v>371.45754818857506</v>
      </c>
      <c r="O9" s="6">
        <f t="shared" si="8"/>
        <v>6.1909591364762511</v>
      </c>
      <c r="P9" s="6">
        <f t="shared" si="9"/>
        <v>874.81665833329316</v>
      </c>
      <c r="Q9" s="10">
        <f t="shared" si="10"/>
        <v>0.99759937623862038</v>
      </c>
      <c r="R9" s="6">
        <f t="shared" si="11"/>
        <v>6.2058570644047863</v>
      </c>
      <c r="T9" s="6">
        <f>LN(2)/252288</f>
        <v>2.7474441137110973E-6</v>
      </c>
    </row>
    <row r="10" spans="1:20" s="6" customFormat="1" x14ac:dyDescent="0.25">
      <c r="A10" s="6" t="s">
        <v>141</v>
      </c>
      <c r="B10" s="7">
        <v>43257.625</v>
      </c>
      <c r="C10" s="7">
        <v>43298.973610706016</v>
      </c>
      <c r="D10" s="8">
        <v>400.49</v>
      </c>
      <c r="E10" s="6">
        <f t="shared" si="0"/>
        <v>393.5</v>
      </c>
      <c r="F10" s="9">
        <f t="shared" si="1"/>
        <v>992.36665694438852</v>
      </c>
      <c r="G10" s="10">
        <f t="shared" si="2"/>
        <v>0.99998636497758986</v>
      </c>
      <c r="H10" s="6">
        <v>1</v>
      </c>
      <c r="I10" s="6">
        <v>1</v>
      </c>
      <c r="J10" s="6">
        <f t="shared" si="3"/>
        <v>196.75134135447431</v>
      </c>
      <c r="K10" s="6">
        <f t="shared" si="4"/>
        <v>196.74865864552572</v>
      </c>
      <c r="L10" s="6">
        <f t="shared" si="5"/>
        <v>393.5</v>
      </c>
      <c r="M10" s="6">
        <f t="shared" si="6"/>
        <v>196.74865864552572</v>
      </c>
      <c r="N10" s="6">
        <f t="shared" si="7"/>
        <v>196.75134135447431</v>
      </c>
      <c r="O10" s="6">
        <f t="shared" si="8"/>
        <v>3.2791890225745717</v>
      </c>
      <c r="P10" s="6">
        <f t="shared" si="9"/>
        <v>875.36665694438852</v>
      </c>
      <c r="Q10" s="10">
        <f t="shared" si="10"/>
        <v>0.9975978687768724</v>
      </c>
      <c r="R10" s="6">
        <f t="shared" si="11"/>
        <v>3.2870850321634069</v>
      </c>
    </row>
    <row r="11" spans="1:20" s="6" customFormat="1" x14ac:dyDescent="0.25">
      <c r="A11" s="6" t="s">
        <v>142</v>
      </c>
      <c r="B11" s="7">
        <v>43257.625</v>
      </c>
      <c r="C11" s="7">
        <v>43298.996527314812</v>
      </c>
      <c r="D11" s="8">
        <v>92.8</v>
      </c>
      <c r="E11" s="6">
        <f t="shared" si="0"/>
        <v>85.81</v>
      </c>
      <c r="F11" s="9">
        <f t="shared" si="1"/>
        <v>992.91665555548389</v>
      </c>
      <c r="G11" s="10">
        <f t="shared" si="2"/>
        <v>0.99998644937458381</v>
      </c>
      <c r="H11" s="6">
        <v>1</v>
      </c>
      <c r="I11" s="6">
        <v>1</v>
      </c>
      <c r="J11" s="6">
        <f t="shared" si="3"/>
        <v>42.905290696761305</v>
      </c>
      <c r="K11" s="6">
        <f t="shared" si="4"/>
        <v>42.904709303238704</v>
      </c>
      <c r="L11" s="6">
        <f t="shared" si="5"/>
        <v>85.81</v>
      </c>
      <c r="M11" s="6">
        <f t="shared" si="6"/>
        <v>42.904709303238704</v>
      </c>
      <c r="N11" s="6">
        <f t="shared" si="7"/>
        <v>42.905290696761305</v>
      </c>
      <c r="O11" s="6">
        <f t="shared" si="8"/>
        <v>0.71508817827935511</v>
      </c>
      <c r="P11" s="6">
        <f t="shared" si="9"/>
        <v>875.91665555548389</v>
      </c>
      <c r="Q11" s="10">
        <f t="shared" si="10"/>
        <v>0.99759636131740226</v>
      </c>
      <c r="R11" s="6">
        <f t="shared" si="11"/>
        <v>0.71681113324734513</v>
      </c>
    </row>
    <row r="12" spans="1:20" s="6" customFormat="1" x14ac:dyDescent="0.25">
      <c r="A12" s="6" t="s">
        <v>143</v>
      </c>
      <c r="B12" s="7">
        <v>43257.625</v>
      </c>
      <c r="C12" s="7">
        <v>43299.019443923615</v>
      </c>
      <c r="D12" s="8">
        <v>25.55</v>
      </c>
      <c r="E12" s="6">
        <f t="shared" si="0"/>
        <v>18.560000000000002</v>
      </c>
      <c r="F12" s="9">
        <f t="shared" si="1"/>
        <v>993.46665416675387</v>
      </c>
      <c r="G12" s="10">
        <f t="shared" si="2"/>
        <v>0.99998653324918385</v>
      </c>
      <c r="H12" s="6">
        <v>1</v>
      </c>
      <c r="I12" s="6">
        <v>1</v>
      </c>
      <c r="J12" s="6">
        <f t="shared" si="3"/>
        <v>9.2800624861445318</v>
      </c>
      <c r="K12" s="6">
        <f t="shared" si="4"/>
        <v>9.2799375138554723</v>
      </c>
      <c r="L12" s="6">
        <f t="shared" si="5"/>
        <v>18.560000000000002</v>
      </c>
      <c r="M12" s="6">
        <f t="shared" si="6"/>
        <v>9.2799375138554723</v>
      </c>
      <c r="N12" s="6">
        <f t="shared" si="7"/>
        <v>9.2800624861445318</v>
      </c>
      <c r="O12" s="6">
        <f t="shared" si="8"/>
        <v>0.15466770810240887</v>
      </c>
      <c r="P12" s="6">
        <f t="shared" si="9"/>
        <v>876.46665416675387</v>
      </c>
      <c r="Q12" s="10">
        <f t="shared" si="10"/>
        <v>0.99759485386020963</v>
      </c>
      <c r="R12" s="6">
        <f t="shared" si="11"/>
        <v>0.15504060341121412</v>
      </c>
    </row>
    <row r="13" spans="1:20" s="6" customFormat="1" x14ac:dyDescent="0.25">
      <c r="A13" s="6" t="s">
        <v>144</v>
      </c>
      <c r="B13" s="7">
        <v>43257.625</v>
      </c>
      <c r="C13" s="7">
        <v>43299.04236053241</v>
      </c>
      <c r="D13" s="8">
        <v>15.96</v>
      </c>
      <c r="E13" s="6">
        <f t="shared" si="0"/>
        <v>8.9700000000000006</v>
      </c>
      <c r="F13" s="9">
        <f t="shared" si="1"/>
        <v>994.01665277784923</v>
      </c>
      <c r="G13" s="10">
        <f t="shared" si="2"/>
        <v>0.99998661660462351</v>
      </c>
      <c r="H13" s="6">
        <v>1</v>
      </c>
      <c r="I13" s="6">
        <v>1</v>
      </c>
      <c r="J13" s="6">
        <f t="shared" si="3"/>
        <v>4.485030012464966</v>
      </c>
      <c r="K13" s="6">
        <f t="shared" si="4"/>
        <v>4.4849699875350337</v>
      </c>
      <c r="L13" s="6">
        <f t="shared" si="5"/>
        <v>8.9699999999999989</v>
      </c>
      <c r="M13" s="6">
        <f t="shared" si="6"/>
        <v>4.4849699875350337</v>
      </c>
      <c r="N13" s="6">
        <f t="shared" si="7"/>
        <v>4.485030012464966</v>
      </c>
      <c r="O13" s="6">
        <f t="shared" si="8"/>
        <v>7.475050020774944E-2</v>
      </c>
      <c r="P13" s="6">
        <f t="shared" si="9"/>
        <v>877.01665277784923</v>
      </c>
      <c r="Q13" s="10">
        <f t="shared" si="10"/>
        <v>0.99759334640529529</v>
      </c>
      <c r="R13" s="6">
        <f t="shared" si="11"/>
        <v>7.4930832765779415E-2</v>
      </c>
    </row>
    <row r="14" spans="1:20" s="6" customFormat="1" x14ac:dyDescent="0.25">
      <c r="A14" s="6" t="s">
        <v>145</v>
      </c>
      <c r="B14" s="7">
        <v>43257.625</v>
      </c>
      <c r="C14" s="7">
        <v>43299.065277141206</v>
      </c>
      <c r="D14" s="8">
        <v>11.36</v>
      </c>
      <c r="E14" s="6">
        <f t="shared" si="0"/>
        <v>4.3699999999999992</v>
      </c>
      <c r="F14" s="9">
        <f t="shared" si="1"/>
        <v>994.56665138894459</v>
      </c>
      <c r="G14" s="10">
        <f t="shared" si="2"/>
        <v>0.99998669944411622</v>
      </c>
      <c r="H14" s="6">
        <v>1</v>
      </c>
      <c r="I14" s="6">
        <v>1</v>
      </c>
      <c r="J14" s="6">
        <f t="shared" si="3"/>
        <v>2.1850145309539375</v>
      </c>
      <c r="K14" s="6">
        <f t="shared" si="4"/>
        <v>2.1849854690460617</v>
      </c>
      <c r="L14" s="6">
        <f t="shared" si="5"/>
        <v>4.3699999999999992</v>
      </c>
      <c r="M14" s="6">
        <f t="shared" si="6"/>
        <v>2.1849854690460617</v>
      </c>
      <c r="N14" s="6">
        <f t="shared" si="7"/>
        <v>2.1850145309539375</v>
      </c>
      <c r="O14" s="6">
        <f t="shared" si="8"/>
        <v>3.6416908849232293E-2</v>
      </c>
      <c r="P14" s="6">
        <f t="shared" si="9"/>
        <v>877.56665138894459</v>
      </c>
      <c r="Q14" s="10">
        <f t="shared" si="10"/>
        <v>0.9975918389526589</v>
      </c>
      <c r="R14" s="6">
        <f t="shared" si="11"/>
        <v>3.6504818330776734E-2</v>
      </c>
    </row>
    <row r="15" spans="1:20" s="6" customFormat="1" x14ac:dyDescent="0.25">
      <c r="A15" s="6" t="s">
        <v>146</v>
      </c>
      <c r="B15" s="7">
        <v>43257.625</v>
      </c>
      <c r="C15" s="7">
        <v>43299.088193750002</v>
      </c>
      <c r="D15" s="8">
        <v>9.5500000000000007</v>
      </c>
      <c r="E15" s="6">
        <f t="shared" si="0"/>
        <v>2.5600000000000005</v>
      </c>
      <c r="F15" s="9">
        <f t="shared" si="1"/>
        <v>995.11665000003995</v>
      </c>
      <c r="G15" s="10">
        <f t="shared" si="2"/>
        <v>0.99998678177085554</v>
      </c>
      <c r="H15" s="6">
        <v>1</v>
      </c>
      <c r="I15" s="6">
        <v>1</v>
      </c>
      <c r="J15" s="6">
        <f t="shared" si="3"/>
        <v>1.2800084597225641</v>
      </c>
      <c r="K15" s="6">
        <f t="shared" si="4"/>
        <v>1.2799915402774367</v>
      </c>
      <c r="L15" s="6">
        <f t="shared" si="5"/>
        <v>2.5600000000000005</v>
      </c>
      <c r="M15" s="6">
        <f t="shared" si="6"/>
        <v>1.2799915402774367</v>
      </c>
      <c r="N15" s="6">
        <f t="shared" si="7"/>
        <v>1.2800084597225641</v>
      </c>
      <c r="O15" s="6">
        <f t="shared" si="8"/>
        <v>2.1333474328709402E-2</v>
      </c>
      <c r="P15" s="6">
        <f t="shared" si="9"/>
        <v>878.11665000003995</v>
      </c>
      <c r="Q15" s="10">
        <f t="shared" si="10"/>
        <v>0.99759033150230048</v>
      </c>
      <c r="R15" s="6">
        <f t="shared" si="11"/>
        <v>2.1385005101826417E-2</v>
      </c>
    </row>
    <row r="16" spans="1:20" s="6" customFormat="1" x14ac:dyDescent="0.25">
      <c r="A16" s="6" t="s">
        <v>147</v>
      </c>
      <c r="B16" s="7">
        <v>43257.625</v>
      </c>
      <c r="C16" s="7">
        <v>43299.111110358797</v>
      </c>
      <c r="D16" s="8">
        <v>8.8699999999999992</v>
      </c>
      <c r="E16" s="6">
        <f t="shared" si="0"/>
        <v>1.879999999999999</v>
      </c>
      <c r="F16" s="9">
        <f t="shared" si="1"/>
        <v>995.66664861113532</v>
      </c>
      <c r="G16" s="10">
        <f t="shared" si="2"/>
        <v>0.99998686358801514</v>
      </c>
      <c r="H16" s="6">
        <v>1</v>
      </c>
      <c r="I16" s="6">
        <v>1</v>
      </c>
      <c r="J16" s="6">
        <f t="shared" si="3"/>
        <v>0.94000617415418553</v>
      </c>
      <c r="K16" s="6">
        <f t="shared" si="4"/>
        <v>0.93999382584581348</v>
      </c>
      <c r="L16" s="6">
        <f t="shared" si="5"/>
        <v>1.879999999999999</v>
      </c>
      <c r="M16" s="6">
        <f t="shared" si="6"/>
        <v>0.93999382584581348</v>
      </c>
      <c r="N16" s="6">
        <f t="shared" si="7"/>
        <v>0.94000617415418553</v>
      </c>
      <c r="O16" s="6">
        <f t="shared" si="8"/>
        <v>1.5666769569236426E-2</v>
      </c>
      <c r="P16" s="6">
        <f t="shared" si="9"/>
        <v>878.66664861113532</v>
      </c>
      <c r="Q16" s="10">
        <f t="shared" si="10"/>
        <v>0.99758882405421978</v>
      </c>
      <c r="R16" s="6">
        <f t="shared" si="11"/>
        <v>1.5704636210303938E-2</v>
      </c>
    </row>
    <row r="17" spans="1:18" s="6" customFormat="1" x14ac:dyDescent="0.25">
      <c r="A17" s="6" t="s">
        <v>148</v>
      </c>
      <c r="B17" s="7">
        <v>43257.625</v>
      </c>
      <c r="C17" s="7">
        <v>43299.131944444445</v>
      </c>
      <c r="D17" s="8">
        <v>6.99</v>
      </c>
      <c r="E17" s="6">
        <f t="shared" si="0"/>
        <v>0</v>
      </c>
      <c r="F17" s="9">
        <f t="shared" si="1"/>
        <v>996.16666666668607</v>
      </c>
      <c r="G17" s="10">
        <f t="shared" si="2"/>
        <v>0.99998693753055723</v>
      </c>
      <c r="H17" s="6">
        <v>1</v>
      </c>
      <c r="I17" s="6">
        <v>1</v>
      </c>
      <c r="J17" s="6">
        <f t="shared" si="3"/>
        <v>0</v>
      </c>
      <c r="K17" s="6">
        <f t="shared" si="4"/>
        <v>0</v>
      </c>
      <c r="L17" s="6">
        <f t="shared" si="5"/>
        <v>0</v>
      </c>
      <c r="M17" s="6">
        <f t="shared" si="6"/>
        <v>0</v>
      </c>
      <c r="N17" s="6">
        <f t="shared" si="7"/>
        <v>0</v>
      </c>
      <c r="O17" s="6">
        <f t="shared" si="8"/>
        <v>0</v>
      </c>
    </row>
    <row r="18" spans="1:18" x14ac:dyDescent="0.25">
      <c r="C18" s="1"/>
    </row>
    <row r="21" spans="1:18" x14ac:dyDescent="0.25">
      <c r="B21" t="s">
        <v>123</v>
      </c>
      <c r="C21">
        <f>2.86+(4.78*(SQRT(E21+1.36)))</f>
        <v>71.525827192279564</v>
      </c>
      <c r="E21">
        <v>205</v>
      </c>
    </row>
    <row r="23" spans="1:18" x14ac:dyDescent="0.25">
      <c r="O23" s="5">
        <f>SUM(O2:O17)</f>
        <v>12.307084254148515</v>
      </c>
      <c r="P23" s="5"/>
      <c r="Q23" s="5"/>
      <c r="R23">
        <f>SUM(R2:R16)</f>
        <v>12.336706210768375</v>
      </c>
    </row>
    <row r="24" spans="1:18" x14ac:dyDescent="0.25">
      <c r="C24">
        <f>C21/30</f>
        <v>2.3841942397426523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S13" sqref="S13:S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workbookViewId="0">
      <selection activeCell="G30" sqref="G30:H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79</v>
      </c>
      <c r="B2" s="1">
        <v>43258.625</v>
      </c>
      <c r="C2" s="1">
        <v>43299.531944444447</v>
      </c>
      <c r="D2" s="4">
        <v>8.32</v>
      </c>
      <c r="E2">
        <f>D2-$D$17</f>
        <v>1.6000000000000005</v>
      </c>
      <c r="F2" s="2">
        <f>(C2-B2)*24</f>
        <v>981.76666666672099</v>
      </c>
      <c r="G2" s="3">
        <f>1-EXP(-$R$3*F2)</f>
        <v>0.99998463172383212</v>
      </c>
      <c r="H2">
        <v>1</v>
      </c>
      <c r="I2">
        <v>1</v>
      </c>
      <c r="J2">
        <f>E2/((1+G2)*(H2/I2))</f>
        <v>0.80000614735770459</v>
      </c>
      <c r="K2">
        <f>N2*G2*H2</f>
        <v>0.79999385264229594</v>
      </c>
      <c r="L2">
        <f>M2+N2</f>
        <v>1.6000000000000005</v>
      </c>
      <c r="M2">
        <f>K2/H2</f>
        <v>0.79999385264229594</v>
      </c>
      <c r="N2">
        <f>J2/I2</f>
        <v>0.80000614735770459</v>
      </c>
      <c r="R2" t="s">
        <v>2</v>
      </c>
    </row>
    <row r="3" spans="1:18" x14ac:dyDescent="0.25">
      <c r="A3" t="s">
        <v>80</v>
      </c>
      <c r="B3" s="1">
        <v>43258.625</v>
      </c>
      <c r="C3" s="1">
        <v>43299.554166666669</v>
      </c>
      <c r="D3" s="4">
        <v>7.36</v>
      </c>
      <c r="E3">
        <f t="shared" ref="E3:E17" si="0">D3-$D$17</f>
        <v>0.64000000000000057</v>
      </c>
      <c r="F3" s="2">
        <f t="shared" ref="F3:F17" si="1">(C3-B3)*24</f>
        <v>982.30000000004657</v>
      </c>
      <c r="G3" s="3">
        <f t="shared" ref="G3:G17" si="2">1-EXP(-$R$3*F3)</f>
        <v>0.99998472397549965</v>
      </c>
      <c r="H3">
        <v>1</v>
      </c>
      <c r="I3">
        <v>1</v>
      </c>
      <c r="J3">
        <f t="shared" ref="J3:J17" si="3">E3/((1+G3)*(H3/I3))</f>
        <v>0.32000244418258905</v>
      </c>
      <c r="K3">
        <f t="shared" ref="K3:K17" si="4">N3*G3*H3</f>
        <v>0.31999755581741157</v>
      </c>
      <c r="L3">
        <f t="shared" ref="L3:L17" si="5">M3+N3</f>
        <v>0.64000000000000057</v>
      </c>
      <c r="M3">
        <f t="shared" ref="M3:M17" si="6">K3/H3</f>
        <v>0.31999755581741157</v>
      </c>
      <c r="N3">
        <f t="shared" ref="N3:N17" si="7">J3/I3</f>
        <v>0.32000244418258905</v>
      </c>
      <c r="R3">
        <f>LN(2)/61.4</f>
        <v>1.1289042028663604E-2</v>
      </c>
    </row>
    <row r="4" spans="1:18" x14ac:dyDescent="0.25">
      <c r="A4" t="s">
        <v>81</v>
      </c>
      <c r="B4" s="1">
        <v>43258.625</v>
      </c>
      <c r="C4" s="1">
        <v>43299.57708333333</v>
      </c>
      <c r="D4" s="4">
        <v>7.98</v>
      </c>
      <c r="E4">
        <f t="shared" si="0"/>
        <v>1.2600000000000007</v>
      </c>
      <c r="F4" s="2">
        <f t="shared" si="1"/>
        <v>982.84999999991851</v>
      </c>
      <c r="G4" s="3">
        <f t="shared" si="2"/>
        <v>0.99998481853007792</v>
      </c>
      <c r="H4">
        <v>1</v>
      </c>
      <c r="I4">
        <v>1</v>
      </c>
      <c r="J4">
        <f t="shared" si="3"/>
        <v>0.63000478219932621</v>
      </c>
      <c r="K4">
        <f t="shared" si="4"/>
        <v>0.62999521780067447</v>
      </c>
      <c r="L4">
        <f t="shared" si="5"/>
        <v>1.2600000000000007</v>
      </c>
      <c r="M4">
        <f t="shared" si="6"/>
        <v>0.62999521780067447</v>
      </c>
      <c r="N4">
        <f t="shared" si="7"/>
        <v>0.63000478219932621</v>
      </c>
    </row>
    <row r="5" spans="1:18" x14ac:dyDescent="0.25">
      <c r="A5" t="s">
        <v>82</v>
      </c>
      <c r="B5" s="1">
        <v>43258.625</v>
      </c>
      <c r="C5" s="1">
        <v>43299.6</v>
      </c>
      <c r="D5" s="4">
        <v>8.52</v>
      </c>
      <c r="E5">
        <f t="shared" si="0"/>
        <v>1.7999999999999998</v>
      </c>
      <c r="F5" s="2">
        <f t="shared" si="1"/>
        <v>983.39999999996508</v>
      </c>
      <c r="G5" s="3">
        <f t="shared" si="2"/>
        <v>0.99998491249938815</v>
      </c>
      <c r="H5">
        <v>1</v>
      </c>
      <c r="I5">
        <v>1</v>
      </c>
      <c r="J5">
        <f t="shared" si="3"/>
        <v>0.90000678942649304</v>
      </c>
      <c r="K5">
        <f t="shared" si="4"/>
        <v>0.8999932105735069</v>
      </c>
      <c r="L5">
        <f t="shared" si="5"/>
        <v>1.7999999999999998</v>
      </c>
      <c r="M5">
        <f t="shared" si="6"/>
        <v>0.8999932105735069</v>
      </c>
      <c r="N5">
        <f t="shared" si="7"/>
        <v>0.90000678942649304</v>
      </c>
    </row>
    <row r="6" spans="1:18" x14ac:dyDescent="0.25">
      <c r="A6" t="s">
        <v>83</v>
      </c>
      <c r="B6" s="1">
        <v>43258.625</v>
      </c>
      <c r="C6" s="1">
        <v>43299.622916666667</v>
      </c>
      <c r="D6" s="4">
        <v>18.59</v>
      </c>
      <c r="E6">
        <f t="shared" si="0"/>
        <v>11.870000000000001</v>
      </c>
      <c r="F6" s="2">
        <f t="shared" si="1"/>
        <v>983.95000000001164</v>
      </c>
      <c r="G6" s="3">
        <f t="shared" si="2"/>
        <v>0.99998500588705308</v>
      </c>
      <c r="H6">
        <v>1</v>
      </c>
      <c r="I6">
        <v>1</v>
      </c>
      <c r="J6">
        <f t="shared" si="3"/>
        <v>5.935044495363754</v>
      </c>
      <c r="K6">
        <f t="shared" si="4"/>
        <v>5.9349555046362452</v>
      </c>
      <c r="L6">
        <f t="shared" si="5"/>
        <v>11.87</v>
      </c>
      <c r="M6">
        <f t="shared" si="6"/>
        <v>5.9349555046362452</v>
      </c>
      <c r="N6">
        <f t="shared" si="7"/>
        <v>5.935044495363754</v>
      </c>
    </row>
    <row r="7" spans="1:18" x14ac:dyDescent="0.25">
      <c r="A7" t="s">
        <v>84</v>
      </c>
      <c r="B7" s="1">
        <v>43258.625</v>
      </c>
      <c r="C7" s="1">
        <v>43299.645833391201</v>
      </c>
      <c r="D7" s="4">
        <v>211.24</v>
      </c>
      <c r="E7">
        <f t="shared" si="0"/>
        <v>204.52</v>
      </c>
      <c r="F7" s="2">
        <f t="shared" si="1"/>
        <v>984.50000138883479</v>
      </c>
      <c r="G7" s="3">
        <f t="shared" si="2"/>
        <v>0.99998509869690655</v>
      </c>
      <c r="H7">
        <v>1</v>
      </c>
      <c r="I7">
        <v>1</v>
      </c>
      <c r="J7">
        <f t="shared" si="3"/>
        <v>102.26076190930389</v>
      </c>
      <c r="K7">
        <f t="shared" si="4"/>
        <v>102.25923809069612</v>
      </c>
      <c r="L7">
        <f t="shared" si="5"/>
        <v>204.52</v>
      </c>
      <c r="M7">
        <f t="shared" si="6"/>
        <v>102.25923809069612</v>
      </c>
      <c r="N7">
        <f t="shared" si="7"/>
        <v>102.26076190930389</v>
      </c>
    </row>
    <row r="8" spans="1:18" x14ac:dyDescent="0.25">
      <c r="A8" t="s">
        <v>85</v>
      </c>
      <c r="B8" s="1">
        <v>43258.625</v>
      </c>
      <c r="C8" s="1">
        <v>43299.668055555558</v>
      </c>
      <c r="D8" s="4">
        <v>708.06</v>
      </c>
      <c r="E8">
        <f t="shared" si="0"/>
        <v>701.33999999999992</v>
      </c>
      <c r="F8" s="2">
        <f t="shared" si="1"/>
        <v>985.03333333338378</v>
      </c>
      <c r="G8" s="3">
        <f t="shared" si="2"/>
        <v>0.99998518814522686</v>
      </c>
      <c r="H8">
        <v>1</v>
      </c>
      <c r="I8">
        <v>1</v>
      </c>
      <c r="J8">
        <f t="shared" si="3"/>
        <v>350.67259705579022</v>
      </c>
      <c r="K8">
        <f t="shared" si="4"/>
        <v>350.6674029442097</v>
      </c>
      <c r="L8">
        <f t="shared" si="5"/>
        <v>701.33999999999992</v>
      </c>
      <c r="M8">
        <f t="shared" si="6"/>
        <v>350.6674029442097</v>
      </c>
      <c r="N8">
        <f t="shared" si="7"/>
        <v>350.67259705579022</v>
      </c>
    </row>
    <row r="9" spans="1:18" x14ac:dyDescent="0.25">
      <c r="A9" t="s">
        <v>86</v>
      </c>
      <c r="B9" s="1">
        <v>43258.625</v>
      </c>
      <c r="C9" s="1">
        <v>43299.690972222219</v>
      </c>
      <c r="D9" s="4">
        <v>340.02</v>
      </c>
      <c r="E9">
        <f t="shared" si="0"/>
        <v>333.29999999999995</v>
      </c>
      <c r="F9" s="2">
        <f t="shared" si="1"/>
        <v>985.58333333325572</v>
      </c>
      <c r="G9" s="3">
        <f t="shared" si="2"/>
        <v>0.99998527982671637</v>
      </c>
      <c r="H9">
        <v>1</v>
      </c>
      <c r="I9">
        <v>1</v>
      </c>
      <c r="J9">
        <f t="shared" si="3"/>
        <v>166.65122656746647</v>
      </c>
      <c r="K9">
        <f t="shared" si="4"/>
        <v>166.64877343253346</v>
      </c>
      <c r="L9">
        <f t="shared" si="5"/>
        <v>333.29999999999995</v>
      </c>
      <c r="M9">
        <f t="shared" si="6"/>
        <v>166.64877343253346</v>
      </c>
      <c r="N9">
        <f t="shared" si="7"/>
        <v>166.65122656746647</v>
      </c>
    </row>
    <row r="10" spans="1:18" x14ac:dyDescent="0.25">
      <c r="A10" t="s">
        <v>87</v>
      </c>
      <c r="B10" s="1">
        <v>43258.625</v>
      </c>
      <c r="C10" s="1">
        <v>43299.713888888888</v>
      </c>
      <c r="D10" s="4">
        <v>112.52</v>
      </c>
      <c r="E10">
        <f t="shared" si="0"/>
        <v>105.8</v>
      </c>
      <c r="F10" s="2">
        <f t="shared" si="1"/>
        <v>986.13333333330229</v>
      </c>
      <c r="G10" s="3">
        <f t="shared" si="2"/>
        <v>0.99998537094072171</v>
      </c>
      <c r="H10">
        <v>1</v>
      </c>
      <c r="I10">
        <v>1</v>
      </c>
      <c r="J10">
        <f t="shared" si="3"/>
        <v>52.900386941448204</v>
      </c>
      <c r="K10">
        <f t="shared" si="4"/>
        <v>52.899613058551793</v>
      </c>
      <c r="L10">
        <f t="shared" si="5"/>
        <v>105.8</v>
      </c>
      <c r="M10">
        <f t="shared" si="6"/>
        <v>52.899613058551793</v>
      </c>
      <c r="N10">
        <f t="shared" si="7"/>
        <v>52.900386941448204</v>
      </c>
    </row>
    <row r="11" spans="1:18" x14ac:dyDescent="0.25">
      <c r="A11" t="s">
        <v>88</v>
      </c>
      <c r="B11" s="1">
        <v>43258.625</v>
      </c>
      <c r="C11" s="1">
        <v>43299.736805555556</v>
      </c>
      <c r="D11" s="4">
        <v>36.130000000000003</v>
      </c>
      <c r="E11">
        <f t="shared" si="0"/>
        <v>29.410000000000004</v>
      </c>
      <c r="F11" s="2">
        <f t="shared" si="1"/>
        <v>986.68333333334886</v>
      </c>
      <c r="G11" s="3">
        <f t="shared" si="2"/>
        <v>0.99998546149075518</v>
      </c>
      <c r="H11">
        <v>1</v>
      </c>
      <c r="I11">
        <v>1</v>
      </c>
      <c r="J11">
        <f t="shared" si="3"/>
        <v>14.705106895166274</v>
      </c>
      <c r="K11">
        <f t="shared" si="4"/>
        <v>14.704893104833733</v>
      </c>
      <c r="L11">
        <f t="shared" si="5"/>
        <v>29.410000000000007</v>
      </c>
      <c r="M11">
        <f t="shared" si="6"/>
        <v>14.704893104833733</v>
      </c>
      <c r="N11">
        <f t="shared" si="7"/>
        <v>14.705106895166274</v>
      </c>
    </row>
    <row r="12" spans="1:18" x14ac:dyDescent="0.25">
      <c r="A12" t="s">
        <v>89</v>
      </c>
      <c r="B12" s="1">
        <v>43258.625</v>
      </c>
      <c r="C12" s="1">
        <v>43299.759027777778</v>
      </c>
      <c r="D12" s="4">
        <v>19.38</v>
      </c>
      <c r="E12">
        <f t="shared" si="0"/>
        <v>12.66</v>
      </c>
      <c r="F12" s="2">
        <f t="shared" si="1"/>
        <v>987.21666666667443</v>
      </c>
      <c r="G12" s="3">
        <f t="shared" si="2"/>
        <v>0.99998554876155288</v>
      </c>
      <c r="H12">
        <v>1</v>
      </c>
      <c r="I12">
        <v>1</v>
      </c>
      <c r="J12">
        <f t="shared" si="3"/>
        <v>6.3300457385001749</v>
      </c>
      <c r="K12">
        <f t="shared" si="4"/>
        <v>6.329954261499827</v>
      </c>
      <c r="L12">
        <f t="shared" si="5"/>
        <v>12.660000000000002</v>
      </c>
      <c r="M12">
        <f t="shared" si="6"/>
        <v>6.329954261499827</v>
      </c>
      <c r="N12">
        <f t="shared" si="7"/>
        <v>6.3300457385001749</v>
      </c>
    </row>
    <row r="13" spans="1:18" x14ac:dyDescent="0.25">
      <c r="A13" t="s">
        <v>90</v>
      </c>
      <c r="B13" s="1">
        <v>43258.625</v>
      </c>
      <c r="C13" s="1">
        <v>43299.781944444447</v>
      </c>
      <c r="D13" s="4">
        <v>15.35</v>
      </c>
      <c r="E13">
        <f t="shared" si="0"/>
        <v>8.629999999999999</v>
      </c>
      <c r="F13" s="2">
        <f t="shared" si="1"/>
        <v>987.76666666672099</v>
      </c>
      <c r="G13" s="3">
        <f t="shared" si="2"/>
        <v>0.99998563821092223</v>
      </c>
      <c r="H13">
        <v>1</v>
      </c>
      <c r="I13">
        <v>1</v>
      </c>
      <c r="J13">
        <f t="shared" si="3"/>
        <v>4.3150309857824407</v>
      </c>
      <c r="K13">
        <f t="shared" si="4"/>
        <v>4.3149690142175592</v>
      </c>
      <c r="L13">
        <f t="shared" si="5"/>
        <v>8.629999999999999</v>
      </c>
      <c r="M13">
        <f t="shared" si="6"/>
        <v>4.3149690142175592</v>
      </c>
      <c r="N13">
        <f t="shared" si="7"/>
        <v>4.3150309857824407</v>
      </c>
    </row>
    <row r="14" spans="1:18" x14ac:dyDescent="0.25">
      <c r="A14" t="s">
        <v>91</v>
      </c>
      <c r="B14" s="1">
        <v>43258.625</v>
      </c>
      <c r="C14" s="1">
        <v>43299.804861111108</v>
      </c>
      <c r="D14" s="4">
        <v>12.21</v>
      </c>
      <c r="E14">
        <f t="shared" si="0"/>
        <v>5.4900000000000011</v>
      </c>
      <c r="F14" s="2">
        <f t="shared" si="1"/>
        <v>988.31666666659294</v>
      </c>
      <c r="G14" s="3">
        <f t="shared" si="2"/>
        <v>0.99998572710662337</v>
      </c>
      <c r="H14">
        <v>1</v>
      </c>
      <c r="I14">
        <v>1</v>
      </c>
      <c r="J14">
        <f t="shared" si="3"/>
        <v>2.7450195896859606</v>
      </c>
      <c r="K14">
        <f t="shared" si="4"/>
        <v>2.7449804103140401</v>
      </c>
      <c r="L14">
        <f t="shared" si="5"/>
        <v>5.49</v>
      </c>
      <c r="M14">
        <f t="shared" si="6"/>
        <v>2.7449804103140401</v>
      </c>
      <c r="N14">
        <f t="shared" si="7"/>
        <v>2.7450195896859606</v>
      </c>
    </row>
    <row r="15" spans="1:18" x14ac:dyDescent="0.25">
      <c r="A15" t="s">
        <v>92</v>
      </c>
      <c r="B15" s="1">
        <v>43258.625</v>
      </c>
      <c r="C15" s="1">
        <v>43299.827777777777</v>
      </c>
      <c r="D15" s="4">
        <v>10.3</v>
      </c>
      <c r="E15">
        <f t="shared" si="0"/>
        <v>3.580000000000001</v>
      </c>
      <c r="F15" s="2">
        <f t="shared" si="1"/>
        <v>988.8666666666395</v>
      </c>
      <c r="G15" s="3">
        <f t="shared" si="2"/>
        <v>0.99998581545208354</v>
      </c>
      <c r="H15">
        <v>1</v>
      </c>
      <c r="I15">
        <v>1</v>
      </c>
      <c r="J15">
        <f t="shared" si="3"/>
        <v>1.7900126952604241</v>
      </c>
      <c r="K15">
        <f t="shared" si="4"/>
        <v>1.7899873047395771</v>
      </c>
      <c r="L15">
        <f t="shared" si="5"/>
        <v>3.580000000000001</v>
      </c>
      <c r="M15">
        <f t="shared" si="6"/>
        <v>1.7899873047395771</v>
      </c>
      <c r="N15">
        <f t="shared" si="7"/>
        <v>1.7900126952604241</v>
      </c>
    </row>
    <row r="16" spans="1:18" x14ac:dyDescent="0.25">
      <c r="A16" t="s">
        <v>93</v>
      </c>
      <c r="B16" s="1">
        <v>43258.625</v>
      </c>
      <c r="C16" s="1">
        <v>43299.85</v>
      </c>
      <c r="D16" s="4">
        <v>9.0399999999999991</v>
      </c>
      <c r="E16">
        <f t="shared" si="0"/>
        <v>2.3199999999999994</v>
      </c>
      <c r="F16" s="2">
        <f t="shared" si="1"/>
        <v>989.39999999996508</v>
      </c>
      <c r="G16" s="3">
        <f t="shared" si="2"/>
        <v>0.99998590059814563</v>
      </c>
      <c r="H16">
        <v>1</v>
      </c>
      <c r="I16">
        <v>1</v>
      </c>
      <c r="J16">
        <f t="shared" si="3"/>
        <v>1.1600081777107256</v>
      </c>
      <c r="K16">
        <f t="shared" si="4"/>
        <v>1.1599918222892738</v>
      </c>
      <c r="L16">
        <f t="shared" si="5"/>
        <v>2.3199999999999994</v>
      </c>
      <c r="M16">
        <f t="shared" si="6"/>
        <v>1.1599918222892738</v>
      </c>
      <c r="N16">
        <f t="shared" si="7"/>
        <v>1.1600081777107256</v>
      </c>
    </row>
    <row r="17" spans="1:14" x14ac:dyDescent="0.25">
      <c r="A17" t="s">
        <v>94</v>
      </c>
      <c r="B17" s="1">
        <v>43258.625</v>
      </c>
      <c r="C17" s="1">
        <v>43299.872916666667</v>
      </c>
      <c r="D17" s="4">
        <v>6.72</v>
      </c>
      <c r="E17">
        <f t="shared" si="0"/>
        <v>0</v>
      </c>
      <c r="F17" s="2">
        <f t="shared" si="1"/>
        <v>989.95000000001164</v>
      </c>
      <c r="G17" s="3">
        <f t="shared" si="2"/>
        <v>0.99998598786973891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18" spans="1:14" x14ac:dyDescent="0.25">
      <c r="C1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"/>
  <sheetViews>
    <sheetView workbookViewId="0">
      <selection activeCell="F2" sqref="F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15</v>
      </c>
      <c r="B2" s="1">
        <v>43259.625</v>
      </c>
      <c r="C2" s="1">
        <v>43300.554861111108</v>
      </c>
      <c r="D2" s="4">
        <v>7.88</v>
      </c>
      <c r="E2">
        <f>D2-$D$17</f>
        <v>0.62000000000000011</v>
      </c>
      <c r="F2" s="2">
        <f>(C2-B2)*24</f>
        <v>982.31666666659294</v>
      </c>
      <c r="G2" s="3">
        <f>1-EXP(-$R$3*F2)</f>
        <v>0.99998472684942397</v>
      </c>
      <c r="H2">
        <v>1</v>
      </c>
      <c r="I2">
        <v>1</v>
      </c>
      <c r="J2">
        <f>E2/((1+G2)*(H2/I2))</f>
        <v>0.31000236735641784</v>
      </c>
      <c r="K2">
        <f>N2*G2*H2</f>
        <v>0.30999763264358227</v>
      </c>
      <c r="L2">
        <f>M2+N2</f>
        <v>0.62000000000000011</v>
      </c>
      <c r="M2">
        <f>K2/H2</f>
        <v>0.30999763264358227</v>
      </c>
      <c r="N2">
        <f>J2/I2</f>
        <v>0.31000236735641784</v>
      </c>
      <c r="R2" t="s">
        <v>2</v>
      </c>
    </row>
    <row r="3" spans="1:18" x14ac:dyDescent="0.25">
      <c r="A3" t="s">
        <v>16</v>
      </c>
      <c r="B3" s="1">
        <v>43259.625</v>
      </c>
      <c r="C3" s="1">
        <v>43300.577777777777</v>
      </c>
      <c r="D3" s="4">
        <v>6.75</v>
      </c>
      <c r="E3">
        <f t="shared" ref="E3:E17" si="0">D3-$D$17</f>
        <v>-0.50999999999999979</v>
      </c>
      <c r="F3" s="2">
        <f t="shared" ref="F3:F17" si="1">(C3-B3)*24</f>
        <v>982.8666666666395</v>
      </c>
      <c r="G3" s="3">
        <f t="shared" ref="G3:G17" si="2">1-EXP(-$R$3*F3)</f>
        <v>0.99998482138621336</v>
      </c>
      <c r="H3">
        <v>1</v>
      </c>
      <c r="I3">
        <v>1</v>
      </c>
      <c r="J3">
        <f t="shared" ref="J3:J17" si="3">E3/((1+G3)*(H3/I3))</f>
        <v>-0.25500193528794518</v>
      </c>
      <c r="K3">
        <f t="shared" ref="K3:K17" si="4">N3*G3*H3</f>
        <v>-0.25499806471205461</v>
      </c>
      <c r="L3">
        <f t="shared" ref="L3:L17" si="5">M3+N3</f>
        <v>-0.50999999999999979</v>
      </c>
      <c r="M3">
        <f t="shared" ref="M3:M17" si="6">K3/H3</f>
        <v>-0.25499806471205461</v>
      </c>
      <c r="N3">
        <f t="shared" ref="N3:N17" si="7">J3/I3</f>
        <v>-0.25500193528794518</v>
      </c>
      <c r="R3">
        <f>LN(2)/61.4</f>
        <v>1.1289042028663604E-2</v>
      </c>
    </row>
    <row r="4" spans="1:18" x14ac:dyDescent="0.25">
      <c r="A4" t="s">
        <v>17</v>
      </c>
      <c r="B4" s="1">
        <v>43259.625</v>
      </c>
      <c r="C4" s="1">
        <v>43300.600694386572</v>
      </c>
      <c r="D4" s="4">
        <v>8.0500000000000007</v>
      </c>
      <c r="E4">
        <f t="shared" si="0"/>
        <v>0.79000000000000092</v>
      </c>
      <c r="F4" s="2">
        <f t="shared" si="1"/>
        <v>983.41666527773486</v>
      </c>
      <c r="G4" s="3">
        <f t="shared" si="2"/>
        <v>0.99998491533760836</v>
      </c>
      <c r="H4">
        <v>1</v>
      </c>
      <c r="I4">
        <v>1</v>
      </c>
      <c r="J4">
        <f t="shared" si="3"/>
        <v>0.39500297924329325</v>
      </c>
      <c r="K4">
        <f t="shared" si="4"/>
        <v>0.39499702075670767</v>
      </c>
      <c r="L4">
        <f t="shared" si="5"/>
        <v>0.79000000000000092</v>
      </c>
      <c r="M4">
        <f t="shared" si="6"/>
        <v>0.39499702075670767</v>
      </c>
      <c r="N4">
        <f t="shared" si="7"/>
        <v>0.39500297924329325</v>
      </c>
    </row>
    <row r="5" spans="1:18" x14ac:dyDescent="0.25">
      <c r="A5" t="s">
        <v>18</v>
      </c>
      <c r="B5" s="1">
        <v>43259.625</v>
      </c>
      <c r="C5" s="1">
        <v>43300.623611053241</v>
      </c>
      <c r="D5" s="4">
        <v>7.5</v>
      </c>
      <c r="E5">
        <f t="shared" si="0"/>
        <v>0.24000000000000021</v>
      </c>
      <c r="F5" s="2">
        <f t="shared" si="1"/>
        <v>983.96666527778143</v>
      </c>
      <c r="G5" s="3">
        <f t="shared" si="2"/>
        <v>0.99998500870770546</v>
      </c>
      <c r="H5">
        <v>1</v>
      </c>
      <c r="I5">
        <v>1</v>
      </c>
      <c r="J5">
        <f t="shared" si="3"/>
        <v>0.12000089948428</v>
      </c>
      <c r="K5">
        <f t="shared" si="4"/>
        <v>0.11999910051572023</v>
      </c>
      <c r="L5">
        <f t="shared" si="5"/>
        <v>0.24000000000000021</v>
      </c>
      <c r="M5">
        <f t="shared" si="6"/>
        <v>0.11999910051572023</v>
      </c>
      <c r="N5">
        <f t="shared" si="7"/>
        <v>0.12000089948428</v>
      </c>
    </row>
    <row r="6" spans="1:18" x14ac:dyDescent="0.25">
      <c r="A6" t="s">
        <v>19</v>
      </c>
      <c r="B6" s="1">
        <v>43259.625</v>
      </c>
      <c r="C6" s="1">
        <v>43300.646527719909</v>
      </c>
      <c r="D6" s="4">
        <v>8.9</v>
      </c>
      <c r="E6">
        <f t="shared" si="0"/>
        <v>1.6400000000000006</v>
      </c>
      <c r="F6" s="2">
        <f t="shared" si="1"/>
        <v>984.516665277828</v>
      </c>
      <c r="G6" s="3">
        <f t="shared" si="2"/>
        <v>0.99998510149986619</v>
      </c>
      <c r="H6">
        <v>1</v>
      </c>
      <c r="I6">
        <v>1</v>
      </c>
      <c r="J6">
        <f t="shared" si="3"/>
        <v>0.82000610843055832</v>
      </c>
      <c r="K6">
        <f t="shared" si="4"/>
        <v>0.81999389156944213</v>
      </c>
      <c r="L6">
        <f t="shared" si="5"/>
        <v>1.6400000000000006</v>
      </c>
      <c r="M6">
        <f t="shared" si="6"/>
        <v>0.81999389156944213</v>
      </c>
      <c r="N6">
        <f t="shared" si="7"/>
        <v>0.82000610843055832</v>
      </c>
    </row>
    <row r="7" spans="1:18" x14ac:dyDescent="0.25">
      <c r="A7" t="s">
        <v>20</v>
      </c>
      <c r="B7" s="1">
        <v>43259.625</v>
      </c>
      <c r="C7" s="1">
        <v>43300.669444386571</v>
      </c>
      <c r="D7" s="4">
        <v>56.43</v>
      </c>
      <c r="E7">
        <f t="shared" si="0"/>
        <v>49.17</v>
      </c>
      <c r="F7" s="2">
        <f t="shared" si="1"/>
        <v>985.06666527769994</v>
      </c>
      <c r="G7" s="3">
        <f t="shared" si="2"/>
        <v>0.99998519371766781</v>
      </c>
      <c r="H7">
        <v>1</v>
      </c>
      <c r="I7">
        <v>1</v>
      </c>
      <c r="J7">
        <f t="shared" si="3"/>
        <v>24.585182007572996</v>
      </c>
      <c r="K7">
        <f t="shared" si="4"/>
        <v>24.584817992427002</v>
      </c>
      <c r="L7">
        <f t="shared" si="5"/>
        <v>49.17</v>
      </c>
      <c r="M7">
        <f t="shared" si="6"/>
        <v>24.584817992427002</v>
      </c>
      <c r="N7">
        <f t="shared" si="7"/>
        <v>24.585182007572996</v>
      </c>
    </row>
    <row r="8" spans="1:18" x14ac:dyDescent="0.25">
      <c r="A8" t="s">
        <v>21</v>
      </c>
      <c r="B8" s="1">
        <v>43259.625</v>
      </c>
      <c r="C8" s="1">
        <v>43300.692361053239</v>
      </c>
      <c r="D8" s="4">
        <v>543.84</v>
      </c>
      <c r="E8">
        <f t="shared" si="0"/>
        <v>536.58000000000004</v>
      </c>
      <c r="F8" s="2">
        <f t="shared" si="1"/>
        <v>985.61666527774651</v>
      </c>
      <c r="G8" s="3">
        <f t="shared" si="2"/>
        <v>0.99998528536466547</v>
      </c>
      <c r="H8">
        <v>1</v>
      </c>
      <c r="I8">
        <v>1</v>
      </c>
      <c r="J8">
        <f t="shared" si="3"/>
        <v>268.29197390927965</v>
      </c>
      <c r="K8">
        <f t="shared" si="4"/>
        <v>268.28802609072039</v>
      </c>
      <c r="L8">
        <f t="shared" si="5"/>
        <v>536.58000000000004</v>
      </c>
      <c r="M8">
        <f t="shared" si="6"/>
        <v>268.28802609072039</v>
      </c>
      <c r="N8">
        <f t="shared" si="7"/>
        <v>268.29197390927965</v>
      </c>
    </row>
    <row r="9" spans="1:18" x14ac:dyDescent="0.25">
      <c r="A9" t="s">
        <v>22</v>
      </c>
      <c r="B9" s="1">
        <v>43259.625</v>
      </c>
      <c r="C9" s="1">
        <v>43300.715277719908</v>
      </c>
      <c r="D9" s="4">
        <v>583.29</v>
      </c>
      <c r="E9">
        <f t="shared" si="0"/>
        <v>576.03</v>
      </c>
      <c r="F9" s="2">
        <f t="shared" si="1"/>
        <v>986.16666527779307</v>
      </c>
      <c r="G9" s="3">
        <f t="shared" si="2"/>
        <v>0.99998537644439223</v>
      </c>
      <c r="H9">
        <v>1</v>
      </c>
      <c r="I9">
        <v>1</v>
      </c>
      <c r="J9">
        <f t="shared" si="3"/>
        <v>288.01710591708218</v>
      </c>
      <c r="K9">
        <f t="shared" si="4"/>
        <v>288.0128940829178</v>
      </c>
      <c r="L9">
        <f t="shared" si="5"/>
        <v>576.03</v>
      </c>
      <c r="M9">
        <f t="shared" si="6"/>
        <v>288.0128940829178</v>
      </c>
      <c r="N9">
        <f t="shared" si="7"/>
        <v>288.01710591708218</v>
      </c>
    </row>
    <row r="10" spans="1:18" x14ac:dyDescent="0.25">
      <c r="A10" t="s">
        <v>23</v>
      </c>
      <c r="B10" s="1">
        <v>43259.625</v>
      </c>
      <c r="C10" s="1">
        <v>43300.736805555556</v>
      </c>
      <c r="D10" s="4">
        <v>182.71</v>
      </c>
      <c r="E10">
        <f t="shared" si="0"/>
        <v>175.45000000000002</v>
      </c>
      <c r="F10" s="2">
        <f t="shared" si="1"/>
        <v>986.68333333334886</v>
      </c>
      <c r="G10" s="3">
        <f t="shared" si="2"/>
        <v>0.99998546149075518</v>
      </c>
      <c r="H10">
        <v>1</v>
      </c>
      <c r="I10">
        <v>1</v>
      </c>
      <c r="J10">
        <f t="shared" si="3"/>
        <v>87.725637699997364</v>
      </c>
      <c r="K10">
        <f t="shared" si="4"/>
        <v>87.724362300002653</v>
      </c>
      <c r="L10">
        <f t="shared" si="5"/>
        <v>175.45000000000002</v>
      </c>
      <c r="M10">
        <f t="shared" si="6"/>
        <v>87.724362300002653</v>
      </c>
      <c r="N10">
        <f t="shared" si="7"/>
        <v>87.725637699997364</v>
      </c>
    </row>
    <row r="11" spans="1:18" x14ac:dyDescent="0.25">
      <c r="A11" t="s">
        <v>24</v>
      </c>
      <c r="B11" s="1">
        <v>43259.625</v>
      </c>
      <c r="C11" s="1">
        <v>43300.759722222225</v>
      </c>
      <c r="D11" s="4">
        <v>50.63</v>
      </c>
      <c r="E11">
        <f t="shared" si="0"/>
        <v>43.370000000000005</v>
      </c>
      <c r="F11" s="2">
        <f t="shared" si="1"/>
        <v>987.23333333339542</v>
      </c>
      <c r="G11" s="3">
        <f t="shared" si="2"/>
        <v>0.99998555148030777</v>
      </c>
      <c r="H11">
        <v>1</v>
      </c>
      <c r="I11">
        <v>1</v>
      </c>
      <c r="J11">
        <f t="shared" si="3"/>
        <v>21.685156659206513</v>
      </c>
      <c r="K11">
        <f t="shared" si="4"/>
        <v>21.684843340793492</v>
      </c>
      <c r="L11">
        <f t="shared" si="5"/>
        <v>43.370000000000005</v>
      </c>
      <c r="M11">
        <f t="shared" si="6"/>
        <v>21.684843340793492</v>
      </c>
      <c r="N11">
        <f t="shared" si="7"/>
        <v>21.685156659206513</v>
      </c>
    </row>
    <row r="12" spans="1:18" x14ac:dyDescent="0.25">
      <c r="A12" t="s">
        <v>25</v>
      </c>
      <c r="B12" s="1">
        <v>43259.625</v>
      </c>
      <c r="C12" s="1">
        <v>43300.782638888886</v>
      </c>
      <c r="D12" s="4">
        <v>18.829999999999998</v>
      </c>
      <c r="E12">
        <f t="shared" si="0"/>
        <v>11.569999999999999</v>
      </c>
      <c r="F12" s="2">
        <f t="shared" si="1"/>
        <v>987.78333333326736</v>
      </c>
      <c r="G12" s="3">
        <f t="shared" si="2"/>
        <v>0.99998564091284869</v>
      </c>
      <c r="H12">
        <v>1</v>
      </c>
      <c r="I12">
        <v>1</v>
      </c>
      <c r="J12">
        <f t="shared" si="3"/>
        <v>5.785041533957779</v>
      </c>
      <c r="K12">
        <f t="shared" si="4"/>
        <v>5.7849584660422186</v>
      </c>
      <c r="L12">
        <f t="shared" si="5"/>
        <v>11.569999999999997</v>
      </c>
      <c r="M12">
        <f t="shared" si="6"/>
        <v>5.7849584660422186</v>
      </c>
      <c r="N12">
        <f t="shared" si="7"/>
        <v>5.785041533957779</v>
      </c>
    </row>
    <row r="13" spans="1:18" x14ac:dyDescent="0.25">
      <c r="A13" t="s">
        <v>26</v>
      </c>
      <c r="B13" s="1">
        <v>43259.625</v>
      </c>
      <c r="C13" s="1">
        <v>43300.805555555555</v>
      </c>
      <c r="D13" s="4">
        <v>11.77</v>
      </c>
      <c r="E13">
        <f t="shared" si="0"/>
        <v>4.51</v>
      </c>
      <c r="F13" s="2">
        <f t="shared" si="1"/>
        <v>988.33333333331393</v>
      </c>
      <c r="G13" s="3">
        <f t="shared" si="2"/>
        <v>0.99998572979182565</v>
      </c>
      <c r="H13">
        <v>1</v>
      </c>
      <c r="I13">
        <v>1</v>
      </c>
      <c r="J13">
        <f t="shared" si="3"/>
        <v>2.2550160897745184</v>
      </c>
      <c r="K13">
        <f t="shared" si="4"/>
        <v>2.2549839102254809</v>
      </c>
      <c r="L13">
        <f t="shared" si="5"/>
        <v>4.51</v>
      </c>
      <c r="M13">
        <f t="shared" si="6"/>
        <v>2.2549839102254809</v>
      </c>
      <c r="N13">
        <f t="shared" si="7"/>
        <v>2.2550160897745184</v>
      </c>
    </row>
    <row r="14" spans="1:18" x14ac:dyDescent="0.25">
      <c r="A14" t="s">
        <v>27</v>
      </c>
      <c r="B14" s="1">
        <v>43259.625</v>
      </c>
      <c r="C14" s="1">
        <v>43300.828472222223</v>
      </c>
      <c r="D14" s="4">
        <v>10.57</v>
      </c>
      <c r="E14">
        <f t="shared" si="0"/>
        <v>3.3100000000000005</v>
      </c>
      <c r="F14" s="2">
        <f t="shared" si="1"/>
        <v>988.8833333333605</v>
      </c>
      <c r="G14" s="3">
        <f t="shared" si="2"/>
        <v>0.99998581812066512</v>
      </c>
      <c r="H14">
        <v>1</v>
      </c>
      <c r="I14">
        <v>1</v>
      </c>
      <c r="J14">
        <f t="shared" si="3"/>
        <v>1.6550117355883662</v>
      </c>
      <c r="K14">
        <f t="shared" si="4"/>
        <v>1.6549882644116343</v>
      </c>
      <c r="L14">
        <f t="shared" si="5"/>
        <v>3.3100000000000005</v>
      </c>
      <c r="M14">
        <f t="shared" si="6"/>
        <v>1.6549882644116343</v>
      </c>
      <c r="N14">
        <f t="shared" si="7"/>
        <v>1.6550117355883662</v>
      </c>
    </row>
    <row r="15" spans="1:18" x14ac:dyDescent="0.25">
      <c r="A15" t="s">
        <v>28</v>
      </c>
      <c r="B15" s="1">
        <v>43259.625</v>
      </c>
      <c r="C15" s="1">
        <v>43300.851388888892</v>
      </c>
      <c r="D15" s="4">
        <v>10.199999999999999</v>
      </c>
      <c r="E15">
        <f t="shared" si="0"/>
        <v>2.9399999999999995</v>
      </c>
      <c r="F15" s="2">
        <f t="shared" si="1"/>
        <v>989.43333333340706</v>
      </c>
      <c r="G15" s="3">
        <f t="shared" si="2"/>
        <v>0.99998590590277225</v>
      </c>
      <c r="H15">
        <v>1</v>
      </c>
      <c r="I15">
        <v>1</v>
      </c>
      <c r="J15">
        <f t="shared" si="3"/>
        <v>1.4700103592344642</v>
      </c>
      <c r="K15">
        <f t="shared" si="4"/>
        <v>1.4699896407655353</v>
      </c>
      <c r="L15">
        <f t="shared" si="5"/>
        <v>2.9399999999999995</v>
      </c>
      <c r="M15">
        <f t="shared" si="6"/>
        <v>1.4699896407655353</v>
      </c>
      <c r="N15">
        <f t="shared" si="7"/>
        <v>1.4700103592344642</v>
      </c>
    </row>
    <row r="16" spans="1:18" x14ac:dyDescent="0.25">
      <c r="A16" t="s">
        <v>29</v>
      </c>
      <c r="B16" s="1">
        <v>43259.625</v>
      </c>
      <c r="C16" s="1">
        <v>43300.874305555553</v>
      </c>
      <c r="D16" s="4">
        <v>9.65</v>
      </c>
      <c r="E16">
        <f t="shared" si="0"/>
        <v>2.3900000000000006</v>
      </c>
      <c r="F16" s="2">
        <f t="shared" si="1"/>
        <v>989.98333333327901</v>
      </c>
      <c r="G16" s="3">
        <f t="shared" si="2"/>
        <v>0.99998599314153114</v>
      </c>
      <c r="H16">
        <v>1</v>
      </c>
      <c r="I16">
        <v>1</v>
      </c>
      <c r="J16">
        <f t="shared" si="3"/>
        <v>1.1950083691565483</v>
      </c>
      <c r="K16">
        <f t="shared" si="4"/>
        <v>1.1949916308434525</v>
      </c>
      <c r="L16">
        <f t="shared" si="5"/>
        <v>2.3900000000000006</v>
      </c>
      <c r="M16">
        <f t="shared" si="6"/>
        <v>1.1949916308434525</v>
      </c>
      <c r="N16">
        <f t="shared" si="7"/>
        <v>1.1950083691565483</v>
      </c>
    </row>
    <row r="17" spans="1:14" x14ac:dyDescent="0.25">
      <c r="A17" t="s">
        <v>30</v>
      </c>
      <c r="B17" s="1">
        <v>43259.625</v>
      </c>
      <c r="C17" s="1">
        <v>43300.897222222222</v>
      </c>
      <c r="D17" s="4">
        <v>7.26</v>
      </c>
      <c r="E17">
        <f t="shared" si="0"/>
        <v>0</v>
      </c>
      <c r="F17" s="2">
        <f t="shared" si="1"/>
        <v>990.53333333332557</v>
      </c>
      <c r="G17" s="3">
        <f t="shared" si="2"/>
        <v>0.99998607984030519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18" spans="1:14" x14ac:dyDescent="0.25">
      <c r="C1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"/>
  <sheetViews>
    <sheetView topLeftCell="A5" workbookViewId="0">
      <selection activeCell="F28" sqref="F28:F42"/>
    </sheetView>
  </sheetViews>
  <sheetFormatPr defaultRowHeight="15" x14ac:dyDescent="0.25"/>
  <cols>
    <col min="1" max="1" width="14" bestFit="1" customWidth="1"/>
    <col min="2" max="4" width="16.28515625" bestFit="1" customWidth="1"/>
  </cols>
  <sheetData>
    <row r="1" spans="1:5" x14ac:dyDescent="0.25">
      <c r="A1" t="s">
        <v>95</v>
      </c>
      <c r="B1" t="s">
        <v>111</v>
      </c>
      <c r="C1" t="s">
        <v>112</v>
      </c>
      <c r="D1" t="s">
        <v>113</v>
      </c>
      <c r="E1" t="s">
        <v>114</v>
      </c>
    </row>
    <row r="2" spans="1:5" x14ac:dyDescent="0.25">
      <c r="A2" t="s">
        <v>96</v>
      </c>
      <c r="B2">
        <v>-1.500010745104725E-2</v>
      </c>
      <c r="C2">
        <v>0.80000614735770459</v>
      </c>
      <c r="D2">
        <v>0.31000236735641784</v>
      </c>
      <c r="E2">
        <f>AVERAGE(B2:D2)</f>
        <v>0.36500280242102506</v>
      </c>
    </row>
    <row r="3" spans="1:5" x14ac:dyDescent="0.25">
      <c r="A3" t="s">
        <v>97</v>
      </c>
      <c r="B3">
        <v>0.17000121046848185</v>
      </c>
      <c r="C3">
        <v>0.32000244418258905</v>
      </c>
      <c r="D3">
        <v>-0.25500193528794518</v>
      </c>
      <c r="E3">
        <f t="shared" ref="E3:E16" si="0">AVERAGE(B3:D3)</f>
        <v>7.8333906454375227E-2</v>
      </c>
    </row>
    <row r="4" spans="1:5" x14ac:dyDescent="0.25">
      <c r="A4" t="s">
        <v>98</v>
      </c>
      <c r="B4">
        <v>-0.15500109683101077</v>
      </c>
      <c r="C4">
        <v>0.63000478219932621</v>
      </c>
      <c r="D4">
        <v>0.39500297924329325</v>
      </c>
      <c r="E4">
        <f t="shared" si="0"/>
        <v>0.2900022215372029</v>
      </c>
    </row>
    <row r="5" spans="1:5" x14ac:dyDescent="0.25">
      <c r="A5" t="s">
        <v>99</v>
      </c>
      <c r="B5">
        <v>-0.25500179329474054</v>
      </c>
      <c r="C5">
        <v>0.90000678942649304</v>
      </c>
      <c r="D5">
        <v>0.12000089948428</v>
      </c>
      <c r="E5">
        <f t="shared" si="0"/>
        <v>0.25500196520534418</v>
      </c>
    </row>
    <row r="6" spans="1:5" x14ac:dyDescent="0.25">
      <c r="A6" t="s">
        <v>100</v>
      </c>
      <c r="B6">
        <v>-1.5000104834980576E-2</v>
      </c>
      <c r="C6">
        <v>5.935044495363754</v>
      </c>
      <c r="D6">
        <v>0.82000610843055832</v>
      </c>
      <c r="E6">
        <f t="shared" si="0"/>
        <v>2.2466834996531104</v>
      </c>
    </row>
    <row r="7" spans="1:5" x14ac:dyDescent="0.25">
      <c r="A7" t="s">
        <v>101</v>
      </c>
      <c r="B7">
        <v>0.19000131969022069</v>
      </c>
      <c r="C7">
        <v>102.26076190930389</v>
      </c>
      <c r="D7">
        <v>24.585182007572996</v>
      </c>
      <c r="E7">
        <f t="shared" si="0"/>
        <v>42.345315078855705</v>
      </c>
    </row>
    <row r="8" spans="1:5" x14ac:dyDescent="0.25">
      <c r="A8" t="s">
        <v>102</v>
      </c>
      <c r="B8">
        <v>109.22075391791319</v>
      </c>
      <c r="C8">
        <v>350.67259705579022</v>
      </c>
      <c r="D8">
        <v>268.29197390927965</v>
      </c>
      <c r="E8">
        <f t="shared" si="0"/>
        <v>242.728441627661</v>
      </c>
    </row>
    <row r="9" spans="1:5" x14ac:dyDescent="0.25">
      <c r="A9" t="s">
        <v>103</v>
      </c>
      <c r="B9">
        <v>371.45754818857506</v>
      </c>
      <c r="C9">
        <v>166.65122656746647</v>
      </c>
      <c r="D9">
        <v>288.01710591708218</v>
      </c>
      <c r="E9">
        <f t="shared" si="0"/>
        <v>275.37529355770789</v>
      </c>
    </row>
    <row r="10" spans="1:5" x14ac:dyDescent="0.25">
      <c r="A10" t="s">
        <v>104</v>
      </c>
      <c r="B10">
        <v>196.75134135447431</v>
      </c>
      <c r="C10">
        <v>52.900386941448204</v>
      </c>
      <c r="D10">
        <v>87.725637699997364</v>
      </c>
      <c r="E10">
        <f t="shared" si="0"/>
        <v>112.45912199863996</v>
      </c>
    </row>
    <row r="11" spans="1:5" x14ac:dyDescent="0.25">
      <c r="A11" t="s">
        <v>105</v>
      </c>
      <c r="B11">
        <v>42.905290696761305</v>
      </c>
      <c r="C11">
        <v>14.705106895166274</v>
      </c>
      <c r="D11">
        <v>21.685156659206513</v>
      </c>
      <c r="E11">
        <f t="shared" si="0"/>
        <v>26.431851417044697</v>
      </c>
    </row>
    <row r="12" spans="1:5" x14ac:dyDescent="0.25">
      <c r="A12" t="s">
        <v>106</v>
      </c>
      <c r="B12">
        <v>9.2800624861445318</v>
      </c>
      <c r="C12">
        <v>6.3300457385001749</v>
      </c>
      <c r="D12">
        <v>5.785041533957779</v>
      </c>
      <c r="E12">
        <f t="shared" si="0"/>
        <v>7.1317165862008283</v>
      </c>
    </row>
    <row r="13" spans="1:5" x14ac:dyDescent="0.25">
      <c r="A13" t="s">
        <v>107</v>
      </c>
      <c r="B13">
        <v>4.485030012464966</v>
      </c>
      <c r="C13">
        <v>4.3150309857824407</v>
      </c>
      <c r="D13">
        <v>2.2550160897745184</v>
      </c>
      <c r="E13">
        <f t="shared" si="0"/>
        <v>3.6850256960073082</v>
      </c>
    </row>
    <row r="14" spans="1:5" x14ac:dyDescent="0.25">
      <c r="A14" t="s">
        <v>108</v>
      </c>
      <c r="B14">
        <v>2.1850145309539375</v>
      </c>
      <c r="C14">
        <v>2.7450195896859606</v>
      </c>
      <c r="D14">
        <v>1.6550117355883662</v>
      </c>
      <c r="E14">
        <f t="shared" si="0"/>
        <v>2.1950152854094216</v>
      </c>
    </row>
    <row r="15" spans="1:5" x14ac:dyDescent="0.25">
      <c r="A15" t="s">
        <v>109</v>
      </c>
      <c r="B15">
        <v>1.2800084597225641</v>
      </c>
      <c r="C15">
        <v>1.7900126952604241</v>
      </c>
      <c r="D15">
        <v>1.4700103592344642</v>
      </c>
      <c r="E15">
        <f t="shared" si="0"/>
        <v>1.513343838072484</v>
      </c>
    </row>
    <row r="16" spans="1:5" x14ac:dyDescent="0.25">
      <c r="A16" t="s">
        <v>110</v>
      </c>
      <c r="B16">
        <v>0.94000617415418553</v>
      </c>
      <c r="C16">
        <v>1.1600081777107256</v>
      </c>
      <c r="D16">
        <v>1.1950083691565483</v>
      </c>
      <c r="E16">
        <f t="shared" si="0"/>
        <v>1.0983409070071533</v>
      </c>
    </row>
    <row r="22" spans="3:6" x14ac:dyDescent="0.25">
      <c r="C22" t="s">
        <v>127</v>
      </c>
      <c r="D22">
        <v>0.85</v>
      </c>
    </row>
    <row r="23" spans="3:6" x14ac:dyDescent="0.25">
      <c r="C23" t="s">
        <v>128</v>
      </c>
      <c r="D23">
        <v>0.96760666666666661</v>
      </c>
      <c r="F23">
        <f>AVERAGE(D22:D24)</f>
        <v>0.92708222222222203</v>
      </c>
    </row>
    <row r="24" spans="3:6" x14ac:dyDescent="0.25">
      <c r="C24" t="s">
        <v>129</v>
      </c>
      <c r="D24">
        <v>0.96363999999999983</v>
      </c>
    </row>
    <row r="28" spans="3:6" x14ac:dyDescent="0.25">
      <c r="E28">
        <v>1</v>
      </c>
      <c r="F28">
        <f>E28*F$23</f>
        <v>0.92708222222222203</v>
      </c>
    </row>
    <row r="29" spans="3:6" x14ac:dyDescent="0.25">
      <c r="E29">
        <v>2</v>
      </c>
      <c r="F29">
        <f t="shared" ref="F29:F42" si="1">E29*F$23</f>
        <v>1.8541644444444441</v>
      </c>
    </row>
    <row r="30" spans="3:6" x14ac:dyDescent="0.25">
      <c r="E30">
        <v>3</v>
      </c>
      <c r="F30">
        <f t="shared" si="1"/>
        <v>2.7812466666666662</v>
      </c>
    </row>
    <row r="31" spans="3:6" x14ac:dyDescent="0.25">
      <c r="E31">
        <v>4</v>
      </c>
      <c r="F31">
        <f t="shared" si="1"/>
        <v>3.7083288888888881</v>
      </c>
    </row>
    <row r="32" spans="3:6" x14ac:dyDescent="0.25">
      <c r="E32">
        <v>5</v>
      </c>
      <c r="F32">
        <f t="shared" si="1"/>
        <v>4.63541111111111</v>
      </c>
    </row>
    <row r="33" spans="5:6" x14ac:dyDescent="0.25">
      <c r="E33">
        <v>6</v>
      </c>
      <c r="F33">
        <f t="shared" si="1"/>
        <v>5.5624933333333324</v>
      </c>
    </row>
    <row r="34" spans="5:6" x14ac:dyDescent="0.25">
      <c r="E34">
        <v>7</v>
      </c>
      <c r="F34">
        <f t="shared" si="1"/>
        <v>6.4895755555555539</v>
      </c>
    </row>
    <row r="35" spans="5:6" x14ac:dyDescent="0.25">
      <c r="E35">
        <v>8</v>
      </c>
      <c r="F35">
        <f t="shared" si="1"/>
        <v>7.4166577777777762</v>
      </c>
    </row>
    <row r="36" spans="5:6" x14ac:dyDescent="0.25">
      <c r="E36">
        <v>9</v>
      </c>
      <c r="F36">
        <f t="shared" si="1"/>
        <v>8.3437399999999986</v>
      </c>
    </row>
    <row r="37" spans="5:6" x14ac:dyDescent="0.25">
      <c r="E37">
        <v>10</v>
      </c>
      <c r="F37">
        <f t="shared" si="1"/>
        <v>9.2708222222222201</v>
      </c>
    </row>
    <row r="38" spans="5:6" x14ac:dyDescent="0.25">
      <c r="E38">
        <v>11</v>
      </c>
      <c r="F38">
        <f t="shared" si="1"/>
        <v>10.197904444444442</v>
      </c>
    </row>
    <row r="39" spans="5:6" x14ac:dyDescent="0.25">
      <c r="E39">
        <v>12</v>
      </c>
      <c r="F39">
        <f t="shared" si="1"/>
        <v>11.124986666666665</v>
      </c>
    </row>
    <row r="40" spans="5:6" x14ac:dyDescent="0.25">
      <c r="E40">
        <v>13</v>
      </c>
      <c r="F40">
        <f t="shared" si="1"/>
        <v>12.052068888888886</v>
      </c>
    </row>
    <row r="41" spans="5:6" x14ac:dyDescent="0.25">
      <c r="E41">
        <v>14</v>
      </c>
      <c r="F41">
        <f t="shared" si="1"/>
        <v>12.979151111111108</v>
      </c>
    </row>
    <row r="42" spans="5:6" x14ac:dyDescent="0.25">
      <c r="E42">
        <v>15</v>
      </c>
      <c r="F42">
        <f t="shared" si="1"/>
        <v>13.906233333333331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3"/>
  <sheetViews>
    <sheetView workbookViewId="0">
      <selection activeCell="R23" sqref="R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2" customWidth="1"/>
    <col min="16" max="16" width="20" bestFit="1" customWidth="1"/>
    <col min="17" max="17" width="10.5703125" bestFit="1" customWidth="1"/>
    <col min="18" max="18" width="15.42578125" bestFit="1" customWidth="1"/>
    <col min="20" max="20" width="22.140625" bestFit="1" customWidth="1"/>
  </cols>
  <sheetData>
    <row r="1" spans="1:2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118</v>
      </c>
      <c r="P1" t="s">
        <v>119</v>
      </c>
      <c r="Q1" t="s">
        <v>120</v>
      </c>
      <c r="R1" t="s">
        <v>121</v>
      </c>
    </row>
    <row r="2" spans="1:20" x14ac:dyDescent="0.25">
      <c r="A2" t="s">
        <v>31</v>
      </c>
      <c r="B2" s="1">
        <v>43262.625</v>
      </c>
      <c r="C2" s="1">
        <v>43301.92083333333</v>
      </c>
      <c r="D2" s="4">
        <v>6.96</v>
      </c>
      <c r="E2">
        <f>D2-$D$17</f>
        <v>-0.84999999999999964</v>
      </c>
      <c r="F2" s="2">
        <f>(C2-B2)*24</f>
        <v>943.09999999991851</v>
      </c>
      <c r="G2" s="3">
        <f>1-EXP(-$T$3*F2)</f>
        <v>0.99997622071031056</v>
      </c>
      <c r="H2">
        <v>1</v>
      </c>
      <c r="I2">
        <v>1</v>
      </c>
      <c r="J2">
        <f>E2/((1+G2)*(H2/I2))</f>
        <v>-0.42500505315913906</v>
      </c>
      <c r="K2">
        <f>N2*G2*H2</f>
        <v>-0.42499494684086053</v>
      </c>
      <c r="L2">
        <f>M2+N2</f>
        <v>-0.84999999999999964</v>
      </c>
      <c r="M2">
        <f>K2/H2</f>
        <v>-0.42499494684086053</v>
      </c>
      <c r="N2">
        <f>J2/I2</f>
        <v>-0.42500505315913906</v>
      </c>
      <c r="O2">
        <f>N2/60</f>
        <v>-7.0834175526523178E-3</v>
      </c>
      <c r="P2">
        <f>(C2-$T$6)*24</f>
        <v>946.09999999991851</v>
      </c>
      <c r="Q2" s="3">
        <f>EXP(-$T$9*P2)</f>
        <v>0.99740401852684357</v>
      </c>
      <c r="R2">
        <f>O2/Q2</f>
        <v>-7.1018538336294849E-3</v>
      </c>
      <c r="T2" t="s">
        <v>2</v>
      </c>
    </row>
    <row r="3" spans="1:20" x14ac:dyDescent="0.25">
      <c r="A3" t="s">
        <v>32</v>
      </c>
      <c r="B3" s="1">
        <v>43262.625</v>
      </c>
      <c r="C3" s="1">
        <v>43301.943749999999</v>
      </c>
      <c r="D3" s="4">
        <v>7.74</v>
      </c>
      <c r="E3">
        <f t="shared" ref="E3:E17" si="0">D3-$D$17</f>
        <v>-6.9999999999999396E-2</v>
      </c>
      <c r="F3" s="2">
        <f t="shared" ref="F3:F17" si="1">(C3-B3)*24</f>
        <v>943.64999999996508</v>
      </c>
      <c r="G3" s="3">
        <f t="shared" ref="G3:G17" si="2">1-EXP(-$T$3*F3)</f>
        <v>0.99997636789786637</v>
      </c>
      <c r="H3">
        <v>1</v>
      </c>
      <c r="I3">
        <v>1</v>
      </c>
      <c r="J3">
        <f t="shared" ref="J3:J17" si="3">E3/((1+G3)*(H3/I3))</f>
        <v>-3.5000413566673765E-2</v>
      </c>
      <c r="K3">
        <f t="shared" ref="K3:K17" si="4">N3*G3*H3</f>
        <v>-3.4999586433325638E-2</v>
      </c>
      <c r="L3">
        <f t="shared" ref="L3:L17" si="5">M3+N3</f>
        <v>-6.9999999999999396E-2</v>
      </c>
      <c r="M3">
        <f t="shared" ref="M3:M17" si="6">K3/H3</f>
        <v>-3.4999586433325638E-2</v>
      </c>
      <c r="N3">
        <f t="shared" ref="N3:N17" si="7">J3/I3</f>
        <v>-3.5000413566673765E-2</v>
      </c>
      <c r="O3">
        <f t="shared" ref="O3:O17" si="8">N3/60</f>
        <v>-5.8334022611122936E-4</v>
      </c>
      <c r="P3">
        <f t="shared" ref="P3:P16" si="9">(C3-$T$6)*24</f>
        <v>946.64999999996508</v>
      </c>
      <c r="Q3" s="3">
        <f t="shared" ref="Q3:Q16" si="10">EXP(-$T$9*P3)</f>
        <v>0.99740251135649238</v>
      </c>
      <c r="R3">
        <f t="shared" ref="R3:R16" si="11">O3/Q3</f>
        <v>-5.8485939173932107E-4</v>
      </c>
      <c r="T3">
        <f>LN(2)/61.4</f>
        <v>1.1289042028663604E-2</v>
      </c>
    </row>
    <row r="4" spans="1:20" x14ac:dyDescent="0.25">
      <c r="A4" t="s">
        <v>33</v>
      </c>
      <c r="B4" s="1">
        <v>43262.625</v>
      </c>
      <c r="C4" s="1">
        <v>43301.966666608794</v>
      </c>
      <c r="D4" s="4">
        <v>7.43</v>
      </c>
      <c r="E4">
        <f t="shared" si="0"/>
        <v>-0.37999999999999989</v>
      </c>
      <c r="F4" s="2">
        <f t="shared" si="1"/>
        <v>944.19999861106044</v>
      </c>
      <c r="G4" s="3">
        <f t="shared" si="2"/>
        <v>0.99997651417400157</v>
      </c>
      <c r="H4">
        <v>1</v>
      </c>
      <c r="I4">
        <v>1</v>
      </c>
      <c r="J4">
        <f t="shared" si="3"/>
        <v>-0.19000223117967036</v>
      </c>
      <c r="K4">
        <f t="shared" si="4"/>
        <v>-0.18999776882032957</v>
      </c>
      <c r="L4">
        <f t="shared" si="5"/>
        <v>-0.37999999999999989</v>
      </c>
      <c r="M4">
        <f t="shared" si="6"/>
        <v>-0.18999776882032957</v>
      </c>
      <c r="N4">
        <f t="shared" si="7"/>
        <v>-0.19000223117967036</v>
      </c>
      <c r="O4">
        <f t="shared" si="8"/>
        <v>-3.1667038529945061E-3</v>
      </c>
      <c r="P4">
        <f t="shared" si="9"/>
        <v>947.19999861106044</v>
      </c>
      <c r="Q4" s="3">
        <f t="shared" si="10"/>
        <v>0.99740100419222477</v>
      </c>
      <c r="R4">
        <f t="shared" si="11"/>
        <v>-3.174955549156637E-3</v>
      </c>
    </row>
    <row r="5" spans="1:20" x14ac:dyDescent="0.25">
      <c r="A5" t="s">
        <v>34</v>
      </c>
      <c r="B5" s="1">
        <v>43262.625</v>
      </c>
      <c r="C5" s="1">
        <v>43301.989583275463</v>
      </c>
      <c r="D5" s="4">
        <v>7.6</v>
      </c>
      <c r="E5">
        <f t="shared" si="0"/>
        <v>-0.20999999999999996</v>
      </c>
      <c r="F5" s="2">
        <f t="shared" si="1"/>
        <v>944.749998611107</v>
      </c>
      <c r="G5" s="3">
        <f t="shared" si="2"/>
        <v>0.99997665954509418</v>
      </c>
      <c r="H5">
        <v>1</v>
      </c>
      <c r="I5">
        <v>1</v>
      </c>
      <c r="J5">
        <f t="shared" si="3"/>
        <v>-0.10500122538818309</v>
      </c>
      <c r="K5">
        <f t="shared" si="4"/>
        <v>-0.10499877461181686</v>
      </c>
      <c r="L5">
        <f t="shared" si="5"/>
        <v>-0.20999999999999996</v>
      </c>
      <c r="M5">
        <f t="shared" si="6"/>
        <v>-0.10499877461181686</v>
      </c>
      <c r="N5">
        <f t="shared" si="7"/>
        <v>-0.10500122538818309</v>
      </c>
      <c r="O5">
        <f t="shared" si="8"/>
        <v>-1.7500204231363848E-3</v>
      </c>
      <c r="P5">
        <f t="shared" si="9"/>
        <v>947.749998611107</v>
      </c>
      <c r="Q5" s="3">
        <f t="shared" si="10"/>
        <v>0.99739949702642849</v>
      </c>
      <c r="R5">
        <f t="shared" si="11"/>
        <v>-1.7545832220226332E-3</v>
      </c>
    </row>
    <row r="6" spans="1:20" x14ac:dyDescent="0.25">
      <c r="A6" t="s">
        <v>35</v>
      </c>
      <c r="B6" s="1">
        <v>43262.625</v>
      </c>
      <c r="C6" s="1">
        <v>43302.012499942131</v>
      </c>
      <c r="D6" s="4">
        <v>10.27</v>
      </c>
      <c r="E6">
        <f t="shared" si="0"/>
        <v>2.46</v>
      </c>
      <c r="F6" s="2">
        <f t="shared" si="1"/>
        <v>945.29999861115357</v>
      </c>
      <c r="G6" s="3">
        <f t="shared" si="2"/>
        <v>0.9999768040163779</v>
      </c>
      <c r="H6">
        <v>1</v>
      </c>
      <c r="I6">
        <v>1</v>
      </c>
      <c r="J6">
        <f t="shared" si="3"/>
        <v>1.230014265695381</v>
      </c>
      <c r="K6">
        <f t="shared" si="4"/>
        <v>1.229985734304619</v>
      </c>
      <c r="L6">
        <f t="shared" si="5"/>
        <v>2.46</v>
      </c>
      <c r="M6">
        <f t="shared" si="6"/>
        <v>1.229985734304619</v>
      </c>
      <c r="N6">
        <f t="shared" si="7"/>
        <v>1.230014265695381</v>
      </c>
      <c r="O6">
        <f t="shared" si="8"/>
        <v>2.0500237761589681E-2</v>
      </c>
      <c r="P6">
        <f t="shared" si="9"/>
        <v>948.29999861115357</v>
      </c>
      <c r="Q6" s="3">
        <f t="shared" si="10"/>
        <v>0.99739798986290973</v>
      </c>
      <c r="R6">
        <f t="shared" si="11"/>
        <v>2.0553718746121993E-2</v>
      </c>
      <c r="T6" s="1">
        <v>43262.5</v>
      </c>
    </row>
    <row r="7" spans="1:20" x14ac:dyDescent="0.25">
      <c r="A7" t="s">
        <v>36</v>
      </c>
      <c r="B7" s="1">
        <v>43262.625</v>
      </c>
      <c r="C7" s="1">
        <v>43302.035416608793</v>
      </c>
      <c r="D7" s="4">
        <v>163.06</v>
      </c>
      <c r="E7">
        <f t="shared" si="0"/>
        <v>155.25</v>
      </c>
      <c r="F7" s="2">
        <f t="shared" si="1"/>
        <v>945.84999861102551</v>
      </c>
      <c r="G7" s="3">
        <f t="shared" si="2"/>
        <v>0.99997694759342237</v>
      </c>
      <c r="H7">
        <v>1</v>
      </c>
      <c r="I7">
        <v>1</v>
      </c>
      <c r="J7">
        <f t="shared" si="3"/>
        <v>77.625894731843161</v>
      </c>
      <c r="K7">
        <f t="shared" si="4"/>
        <v>77.624105268156853</v>
      </c>
      <c r="L7">
        <f t="shared" si="5"/>
        <v>155.25</v>
      </c>
      <c r="M7">
        <f t="shared" si="6"/>
        <v>77.624105268156853</v>
      </c>
      <c r="N7">
        <f t="shared" si="7"/>
        <v>77.625894731843161</v>
      </c>
      <c r="O7">
        <f t="shared" si="8"/>
        <v>1.293764912197386</v>
      </c>
      <c r="P7">
        <f t="shared" si="9"/>
        <v>948.84999861102551</v>
      </c>
      <c r="Q7" s="3">
        <f t="shared" si="10"/>
        <v>0.99739648270166881</v>
      </c>
      <c r="R7">
        <f t="shared" si="11"/>
        <v>1.2971420439471952</v>
      </c>
    </row>
    <row r="8" spans="1:20" x14ac:dyDescent="0.25">
      <c r="A8" t="s">
        <v>37</v>
      </c>
      <c r="B8" s="1">
        <v>43262.625</v>
      </c>
      <c r="C8" s="1">
        <v>43302.058333275461</v>
      </c>
      <c r="D8" s="4">
        <v>629.12</v>
      </c>
      <c r="E8">
        <f t="shared" si="0"/>
        <v>621.31000000000006</v>
      </c>
      <c r="F8" s="2">
        <f t="shared" si="1"/>
        <v>946.39999861107208</v>
      </c>
      <c r="G8" s="3">
        <f t="shared" si="2"/>
        <v>0.99997709028176263</v>
      </c>
      <c r="H8">
        <v>1</v>
      </c>
      <c r="I8">
        <v>1</v>
      </c>
      <c r="J8">
        <f t="shared" si="3"/>
        <v>310.65855855002224</v>
      </c>
      <c r="K8">
        <f t="shared" si="4"/>
        <v>310.65144144997782</v>
      </c>
      <c r="L8">
        <f t="shared" si="5"/>
        <v>621.31000000000006</v>
      </c>
      <c r="M8">
        <f t="shared" si="6"/>
        <v>310.65144144997782</v>
      </c>
      <c r="N8">
        <f t="shared" si="7"/>
        <v>310.65855855002224</v>
      </c>
      <c r="O8">
        <f t="shared" si="8"/>
        <v>5.1776426425003708</v>
      </c>
      <c r="P8">
        <f t="shared" si="9"/>
        <v>949.39999861107208</v>
      </c>
      <c r="Q8" s="3">
        <f t="shared" si="10"/>
        <v>0.99739497554270495</v>
      </c>
      <c r="R8">
        <f t="shared" si="11"/>
        <v>5.1911657562572939</v>
      </c>
      <c r="T8" t="s">
        <v>122</v>
      </c>
    </row>
    <row r="9" spans="1:20" x14ac:dyDescent="0.25">
      <c r="A9" t="s">
        <v>38</v>
      </c>
      <c r="B9" s="1">
        <v>43262.625</v>
      </c>
      <c r="C9" s="1">
        <v>43302.08124994213</v>
      </c>
      <c r="D9" s="4">
        <v>429.53</v>
      </c>
      <c r="E9">
        <f t="shared" si="0"/>
        <v>421.71999999999997</v>
      </c>
      <c r="F9" s="2">
        <f t="shared" si="1"/>
        <v>946.94999861111864</v>
      </c>
      <c r="G9" s="3">
        <f t="shared" si="2"/>
        <v>0.99997723208689948</v>
      </c>
      <c r="H9">
        <v>1</v>
      </c>
      <c r="I9">
        <v>1</v>
      </c>
      <c r="J9">
        <f t="shared" si="3"/>
        <v>210.8624004484048</v>
      </c>
      <c r="K9">
        <f t="shared" si="4"/>
        <v>210.85759955159523</v>
      </c>
      <c r="L9">
        <f t="shared" si="5"/>
        <v>421.72</v>
      </c>
      <c r="M9">
        <f t="shared" si="6"/>
        <v>210.85759955159523</v>
      </c>
      <c r="N9">
        <f t="shared" si="7"/>
        <v>210.8624004484048</v>
      </c>
      <c r="O9">
        <f t="shared" si="8"/>
        <v>3.5143733408067468</v>
      </c>
      <c r="P9">
        <f t="shared" si="9"/>
        <v>949.94999861111864</v>
      </c>
      <c r="Q9" s="3">
        <f t="shared" si="10"/>
        <v>0.9973934683860185</v>
      </c>
      <c r="R9">
        <f t="shared" si="11"/>
        <v>3.5235576050981199</v>
      </c>
      <c r="T9">
        <f>LN(2)/252288</f>
        <v>2.7474441137110973E-6</v>
      </c>
    </row>
    <row r="10" spans="1:20" x14ac:dyDescent="0.25">
      <c r="A10" t="s">
        <v>39</v>
      </c>
      <c r="B10" s="1">
        <v>43262.625</v>
      </c>
      <c r="C10" s="1">
        <v>43302.104166608799</v>
      </c>
      <c r="D10" s="4">
        <v>144.63</v>
      </c>
      <c r="E10">
        <f t="shared" si="0"/>
        <v>136.82</v>
      </c>
      <c r="F10" s="2">
        <f t="shared" si="1"/>
        <v>947.49999861116521</v>
      </c>
      <c r="G10" s="3">
        <f t="shared" si="2"/>
        <v>0.9999773730142999</v>
      </c>
      <c r="H10">
        <v>1</v>
      </c>
      <c r="I10">
        <v>1</v>
      </c>
      <c r="J10">
        <f t="shared" si="3"/>
        <v>68.410773964802118</v>
      </c>
      <c r="K10">
        <f t="shared" si="4"/>
        <v>68.409226035197889</v>
      </c>
      <c r="L10">
        <f t="shared" si="5"/>
        <v>136.82</v>
      </c>
      <c r="M10">
        <f t="shared" si="6"/>
        <v>68.409226035197889</v>
      </c>
      <c r="N10">
        <f t="shared" si="7"/>
        <v>68.410773964802118</v>
      </c>
      <c r="O10">
        <f t="shared" si="8"/>
        <v>1.1401795660800353</v>
      </c>
      <c r="P10">
        <f t="shared" si="9"/>
        <v>950.49999861116521</v>
      </c>
      <c r="Q10" s="3">
        <f t="shared" si="10"/>
        <v>0.99739196123160956</v>
      </c>
      <c r="R10">
        <f t="shared" si="11"/>
        <v>1.1431609742193103</v>
      </c>
    </row>
    <row r="11" spans="1:20" x14ac:dyDescent="0.25">
      <c r="A11" t="s">
        <v>40</v>
      </c>
      <c r="B11" s="1">
        <v>43262.625</v>
      </c>
      <c r="C11" s="1">
        <v>43302.12708327546</v>
      </c>
      <c r="D11" s="4">
        <v>40.630000000000003</v>
      </c>
      <c r="E11">
        <f t="shared" si="0"/>
        <v>32.82</v>
      </c>
      <c r="F11" s="2">
        <f t="shared" si="1"/>
        <v>948.04999861103715</v>
      </c>
      <c r="G11" s="3">
        <f t="shared" si="2"/>
        <v>0.99997751306939664</v>
      </c>
      <c r="H11">
        <v>1</v>
      </c>
      <c r="I11">
        <v>1</v>
      </c>
      <c r="J11">
        <f t="shared" si="3"/>
        <v>16.410184507340102</v>
      </c>
      <c r="K11">
        <f t="shared" si="4"/>
        <v>16.409815492659895</v>
      </c>
      <c r="L11">
        <f t="shared" si="5"/>
        <v>32.819999999999993</v>
      </c>
      <c r="M11">
        <f t="shared" si="6"/>
        <v>16.409815492659895</v>
      </c>
      <c r="N11">
        <f t="shared" si="7"/>
        <v>16.410184507340102</v>
      </c>
      <c r="O11">
        <f t="shared" si="8"/>
        <v>0.27350307512233502</v>
      </c>
      <c r="P11">
        <f t="shared" si="9"/>
        <v>951.04999861103715</v>
      </c>
      <c r="Q11" s="3">
        <f t="shared" si="10"/>
        <v>0.99739045407947846</v>
      </c>
      <c r="R11">
        <f t="shared" si="11"/>
        <v>0.27421866131129075</v>
      </c>
    </row>
    <row r="12" spans="1:20" x14ac:dyDescent="0.25">
      <c r="A12" t="s">
        <v>41</v>
      </c>
      <c r="B12" s="1">
        <v>43262.625</v>
      </c>
      <c r="C12" s="1">
        <v>43302.149999942128</v>
      </c>
      <c r="D12" s="4">
        <v>17.16</v>
      </c>
      <c r="E12">
        <f t="shared" si="0"/>
        <v>9.3500000000000014</v>
      </c>
      <c r="F12" s="2">
        <f t="shared" si="1"/>
        <v>948.59999861108372</v>
      </c>
      <c r="G12" s="3">
        <f t="shared" si="2"/>
        <v>0.99997765225758928</v>
      </c>
      <c r="H12">
        <v>1</v>
      </c>
      <c r="I12">
        <v>1</v>
      </c>
      <c r="J12">
        <f t="shared" si="3"/>
        <v>4.6750522384315918</v>
      </c>
      <c r="K12">
        <f t="shared" si="4"/>
        <v>4.6749477615684105</v>
      </c>
      <c r="L12">
        <f t="shared" si="5"/>
        <v>9.3500000000000014</v>
      </c>
      <c r="M12">
        <f t="shared" si="6"/>
        <v>4.6749477615684105</v>
      </c>
      <c r="N12">
        <f t="shared" si="7"/>
        <v>4.6750522384315918</v>
      </c>
      <c r="O12">
        <f t="shared" si="8"/>
        <v>7.7917537307193196E-2</v>
      </c>
      <c r="P12">
        <f t="shared" si="9"/>
        <v>951.59999861108372</v>
      </c>
      <c r="Q12" s="3">
        <f t="shared" si="10"/>
        <v>0.99738894692962443</v>
      </c>
      <c r="R12">
        <f t="shared" si="11"/>
        <v>7.8121516733322127E-2</v>
      </c>
    </row>
    <row r="13" spans="1:20" x14ac:dyDescent="0.25">
      <c r="A13" t="s">
        <v>42</v>
      </c>
      <c r="B13" s="1">
        <v>43262.625</v>
      </c>
      <c r="C13" s="1">
        <v>43302.172916608797</v>
      </c>
      <c r="D13" s="4">
        <v>14.05</v>
      </c>
      <c r="E13">
        <f t="shared" si="0"/>
        <v>6.2400000000000011</v>
      </c>
      <c r="F13" s="2">
        <f t="shared" si="1"/>
        <v>949.14999861113029</v>
      </c>
      <c r="G13" s="3">
        <f t="shared" si="2"/>
        <v>0.99997779058424341</v>
      </c>
      <c r="H13">
        <v>1</v>
      </c>
      <c r="I13">
        <v>1</v>
      </c>
      <c r="J13">
        <f t="shared" si="3"/>
        <v>3.1200346470733265</v>
      </c>
      <c r="K13">
        <f t="shared" si="4"/>
        <v>3.1199653529266747</v>
      </c>
      <c r="L13">
        <f t="shared" si="5"/>
        <v>6.2400000000000011</v>
      </c>
      <c r="M13">
        <f t="shared" si="6"/>
        <v>3.1199653529266747</v>
      </c>
      <c r="N13">
        <f t="shared" si="7"/>
        <v>3.1200346470733265</v>
      </c>
      <c r="O13">
        <f t="shared" si="8"/>
        <v>5.2000577451222108E-2</v>
      </c>
      <c r="P13">
        <f t="shared" si="9"/>
        <v>952.14999861113029</v>
      </c>
      <c r="Q13" s="3">
        <f t="shared" si="10"/>
        <v>0.9973874397820478</v>
      </c>
      <c r="R13">
        <f t="shared" si="11"/>
        <v>5.2136787949310287E-2</v>
      </c>
    </row>
    <row r="14" spans="1:20" x14ac:dyDescent="0.25">
      <c r="A14" t="s">
        <v>43</v>
      </c>
      <c r="B14" s="1">
        <v>43262.625</v>
      </c>
      <c r="C14" s="1">
        <v>43302.195833275466</v>
      </c>
      <c r="D14" s="4">
        <v>11.36</v>
      </c>
      <c r="E14">
        <f t="shared" si="0"/>
        <v>3.55</v>
      </c>
      <c r="F14" s="2">
        <f t="shared" si="1"/>
        <v>949.69999861117685</v>
      </c>
      <c r="G14" s="3">
        <f t="shared" si="2"/>
        <v>0.99997792805469199</v>
      </c>
      <c r="H14">
        <v>1</v>
      </c>
      <c r="I14">
        <v>1</v>
      </c>
      <c r="J14">
        <f t="shared" si="3"/>
        <v>1.775019589067645</v>
      </c>
      <c r="K14">
        <f t="shared" si="4"/>
        <v>1.7749804109323544</v>
      </c>
      <c r="L14">
        <f t="shared" si="5"/>
        <v>3.5499999999999994</v>
      </c>
      <c r="M14">
        <f t="shared" si="6"/>
        <v>1.7749804109323544</v>
      </c>
      <c r="N14">
        <f t="shared" si="7"/>
        <v>1.775019589067645</v>
      </c>
      <c r="O14">
        <f t="shared" si="8"/>
        <v>2.9583659817794084E-2</v>
      </c>
      <c r="P14">
        <f t="shared" si="9"/>
        <v>952.69999861117685</v>
      </c>
      <c r="Q14" s="3">
        <f t="shared" si="10"/>
        <v>0.99738593263674857</v>
      </c>
      <c r="R14">
        <f t="shared" si="11"/>
        <v>2.9661196182690253E-2</v>
      </c>
    </row>
    <row r="15" spans="1:20" x14ac:dyDescent="0.25">
      <c r="A15" t="s">
        <v>44</v>
      </c>
      <c r="B15" s="1">
        <v>43262.625</v>
      </c>
      <c r="C15" s="1">
        <v>43302.218749942127</v>
      </c>
      <c r="D15" s="4">
        <v>11.9</v>
      </c>
      <c r="E15">
        <f t="shared" si="0"/>
        <v>4.0900000000000007</v>
      </c>
      <c r="F15" s="2">
        <f t="shared" si="1"/>
        <v>950.2499986110488</v>
      </c>
      <c r="G15" s="3">
        <f t="shared" si="2"/>
        <v>0.99997806467423456</v>
      </c>
      <c r="H15">
        <v>1</v>
      </c>
      <c r="I15">
        <v>1</v>
      </c>
      <c r="J15">
        <f t="shared" si="3"/>
        <v>2.0450224291165906</v>
      </c>
      <c r="K15">
        <f t="shared" si="4"/>
        <v>2.0449775708834101</v>
      </c>
      <c r="L15">
        <f t="shared" si="5"/>
        <v>4.0900000000000007</v>
      </c>
      <c r="M15">
        <f t="shared" si="6"/>
        <v>2.0449775708834101</v>
      </c>
      <c r="N15">
        <f t="shared" si="7"/>
        <v>2.0450224291165906</v>
      </c>
      <c r="O15">
        <f t="shared" si="8"/>
        <v>3.4083707151943178E-2</v>
      </c>
      <c r="P15">
        <f t="shared" si="9"/>
        <v>953.2499986110488</v>
      </c>
      <c r="Q15" s="3">
        <f t="shared" si="10"/>
        <v>0.9973844254937273</v>
      </c>
      <c r="R15">
        <f t="shared" si="11"/>
        <v>3.4173089413413481E-2</v>
      </c>
    </row>
    <row r="16" spans="1:20" x14ac:dyDescent="0.25">
      <c r="A16" t="s">
        <v>45</v>
      </c>
      <c r="B16" s="1">
        <v>43262.625</v>
      </c>
      <c r="C16" s="1">
        <v>43302.241666608796</v>
      </c>
      <c r="D16" s="4">
        <v>10.4</v>
      </c>
      <c r="E16">
        <f t="shared" si="0"/>
        <v>2.5900000000000007</v>
      </c>
      <c r="F16" s="2">
        <f t="shared" si="1"/>
        <v>950.79999861109536</v>
      </c>
      <c r="G16" s="3">
        <f t="shared" si="2"/>
        <v>0.99997820044813812</v>
      </c>
      <c r="H16">
        <v>1</v>
      </c>
      <c r="I16">
        <v>1</v>
      </c>
      <c r="J16">
        <f t="shared" si="3"/>
        <v>1.2950141153636852</v>
      </c>
      <c r="K16">
        <f t="shared" si="4"/>
        <v>1.2949858846363154</v>
      </c>
      <c r="L16">
        <f t="shared" si="5"/>
        <v>2.5900000000000007</v>
      </c>
      <c r="M16">
        <f t="shared" si="6"/>
        <v>1.2949858846363154</v>
      </c>
      <c r="N16">
        <f t="shared" si="7"/>
        <v>1.2950141153636852</v>
      </c>
      <c r="O16">
        <f t="shared" si="8"/>
        <v>2.1583568589394753E-2</v>
      </c>
      <c r="P16">
        <f t="shared" si="9"/>
        <v>953.79999861109536</v>
      </c>
      <c r="Q16" s="3">
        <f t="shared" si="10"/>
        <v>0.99738291835298298</v>
      </c>
      <c r="R16">
        <f t="shared" si="11"/>
        <v>2.1640202766893716E-2</v>
      </c>
    </row>
    <row r="17" spans="1:18" x14ac:dyDescent="0.25">
      <c r="A17" t="s">
        <v>46</v>
      </c>
      <c r="B17" s="1">
        <v>43262.625</v>
      </c>
      <c r="C17" s="1">
        <v>43302.264583275464</v>
      </c>
      <c r="D17" s="4">
        <v>7.81</v>
      </c>
      <c r="E17">
        <f t="shared" si="0"/>
        <v>0</v>
      </c>
      <c r="F17" s="2">
        <f t="shared" si="1"/>
        <v>951.34999861114193</v>
      </c>
      <c r="G17" s="3">
        <f t="shared" si="2"/>
        <v>0.99997833538163683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</row>
    <row r="18" spans="1:18" x14ac:dyDescent="0.25">
      <c r="C18" s="1"/>
    </row>
    <row r="23" spans="1:18" x14ac:dyDescent="0.25">
      <c r="O23" s="5">
        <f>SUM(O2:O17)</f>
        <v>11.622549342731118</v>
      </c>
      <c r="P23" s="5"/>
      <c r="Q23" s="5"/>
      <c r="R23">
        <f>SUM(R2:R16)</f>
        <v>11.652915300628415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3"/>
  <sheetViews>
    <sheetView workbookViewId="0">
      <selection activeCell="R23" sqref="R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2" customWidth="1"/>
    <col min="16" max="16" width="20" bestFit="1" customWidth="1"/>
    <col min="17" max="17" width="10.5703125" bestFit="1" customWidth="1"/>
    <col min="18" max="18" width="15.42578125" bestFit="1" customWidth="1"/>
    <col min="20" max="20" width="22.140625" bestFit="1" customWidth="1"/>
  </cols>
  <sheetData>
    <row r="1" spans="1:2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118</v>
      </c>
      <c r="P1" t="s">
        <v>119</v>
      </c>
      <c r="Q1" t="s">
        <v>120</v>
      </c>
      <c r="R1" t="s">
        <v>121</v>
      </c>
    </row>
    <row r="2" spans="1:20" x14ac:dyDescent="0.25">
      <c r="A2" t="s">
        <v>47</v>
      </c>
      <c r="B2" s="1">
        <v>43262.625</v>
      </c>
      <c r="C2" s="1">
        <v>43301.286111111112</v>
      </c>
      <c r="D2" s="4">
        <v>7.5</v>
      </c>
      <c r="E2">
        <f>D2-$D$17</f>
        <v>0.80999999999999961</v>
      </c>
      <c r="F2" s="2">
        <f>(C2-B2)*24</f>
        <v>927.86666666669771</v>
      </c>
      <c r="G2" s="3">
        <f>1-EXP(-$T$3*F2)</f>
        <v>0.99997175871933375</v>
      </c>
      <c r="H2">
        <v>1</v>
      </c>
      <c r="I2">
        <v>1</v>
      </c>
      <c r="J2">
        <f>E2/((1+G2)*(H2/I2))</f>
        <v>0.4050057189400898</v>
      </c>
      <c r="K2">
        <f>N2*G2*H2</f>
        <v>0.40499428105990976</v>
      </c>
      <c r="L2">
        <f>M2+N2</f>
        <v>0.80999999999999961</v>
      </c>
      <c r="M2">
        <f>K2/H2</f>
        <v>0.40499428105990976</v>
      </c>
      <c r="N2">
        <f>J2/I2</f>
        <v>0.4050057189400898</v>
      </c>
      <c r="O2">
        <f>N2/60</f>
        <v>6.7500953156681637E-3</v>
      </c>
      <c r="P2">
        <f>(C2-$T$6)*24</f>
        <v>930.86666666669771</v>
      </c>
      <c r="Q2" s="3">
        <f>EXP(-$T$9*P2)</f>
        <v>0.99744576348348946</v>
      </c>
      <c r="R2">
        <f>O2/Q2</f>
        <v>6.7673808068461428E-3</v>
      </c>
      <c r="T2" t="s">
        <v>2</v>
      </c>
    </row>
    <row r="3" spans="1:20" x14ac:dyDescent="0.25">
      <c r="A3" t="s">
        <v>48</v>
      </c>
      <c r="B3" s="1">
        <v>43262.625</v>
      </c>
      <c r="C3" s="1">
        <v>43301.309027777781</v>
      </c>
      <c r="D3" s="4">
        <v>7.09</v>
      </c>
      <c r="E3">
        <f t="shared" ref="E3:E17" si="0">D3-$D$17</f>
        <v>0.39999999999999947</v>
      </c>
      <c r="F3" s="2">
        <f t="shared" ref="F3:F17" si="1">(C3-B3)*24</f>
        <v>928.41666666674428</v>
      </c>
      <c r="G3" s="3">
        <f t="shared" ref="G3:G17" si="2">1-EXP(-$T$3*F3)</f>
        <v>0.99997193352544134</v>
      </c>
      <c r="H3">
        <v>1</v>
      </c>
      <c r="I3">
        <v>1</v>
      </c>
      <c r="J3">
        <f t="shared" ref="J3:J17" si="3">E3/((1+G3)*(H3/I3))</f>
        <v>0.2000028066868425</v>
      </c>
      <c r="K3">
        <f t="shared" ref="K3:K17" si="4">N3*G3*H3</f>
        <v>0.19999719331315696</v>
      </c>
      <c r="L3">
        <f t="shared" ref="L3:L17" si="5">M3+N3</f>
        <v>0.39999999999999947</v>
      </c>
      <c r="M3">
        <f t="shared" ref="M3:M17" si="6">K3/H3</f>
        <v>0.19999719331315696</v>
      </c>
      <c r="N3">
        <f t="shared" ref="N3:N17" si="7">J3/I3</f>
        <v>0.2000028066868425</v>
      </c>
      <c r="O3">
        <f t="shared" ref="O3:O17" si="8">N3/60</f>
        <v>3.3333801114473751E-3</v>
      </c>
      <c r="P3">
        <f t="shared" ref="P3:P16" si="9">(C3-$T$6)*24</f>
        <v>931.41666666674428</v>
      </c>
      <c r="Q3" s="3">
        <f t="shared" ref="Q3:Q16" si="10">EXP(-$T$9*P3)</f>
        <v>0.99744425625005773</v>
      </c>
      <c r="R3">
        <f t="shared" ref="R3:R16" si="11">O3/Q3</f>
        <v>3.3419212056815953E-3</v>
      </c>
      <c r="T3">
        <f>LN(2)/61.4</f>
        <v>1.1289042028663604E-2</v>
      </c>
    </row>
    <row r="4" spans="1:20" x14ac:dyDescent="0.25">
      <c r="A4" t="s">
        <v>49</v>
      </c>
      <c r="B4" s="1">
        <v>43262.625</v>
      </c>
      <c r="C4" s="1">
        <v>43301.331944444442</v>
      </c>
      <c r="D4" s="4">
        <v>6.78</v>
      </c>
      <c r="E4">
        <f t="shared" si="0"/>
        <v>8.9999999999999858E-2</v>
      </c>
      <c r="F4" s="2">
        <f t="shared" si="1"/>
        <v>928.96666666661622</v>
      </c>
      <c r="G4" s="3">
        <f t="shared" si="2"/>
        <v>0.99997210724954511</v>
      </c>
      <c r="H4">
        <v>1</v>
      </c>
      <c r="I4">
        <v>1</v>
      </c>
      <c r="J4">
        <f t="shared" si="3"/>
        <v>4.5000627595637846E-2</v>
      </c>
      <c r="K4">
        <f t="shared" si="4"/>
        <v>4.4999372404362005E-2</v>
      </c>
      <c r="L4">
        <f t="shared" si="5"/>
        <v>8.9999999999999858E-2</v>
      </c>
      <c r="M4">
        <f t="shared" si="6"/>
        <v>4.4999372404362005E-2</v>
      </c>
      <c r="N4">
        <f t="shared" si="7"/>
        <v>4.5000627595637846E-2</v>
      </c>
      <c r="O4">
        <f t="shared" si="8"/>
        <v>7.5001045992729748E-4</v>
      </c>
      <c r="P4">
        <f t="shared" si="9"/>
        <v>931.96666666661622</v>
      </c>
      <c r="Q4" s="3">
        <f t="shared" si="10"/>
        <v>0.99744274901890395</v>
      </c>
      <c r="R4">
        <f t="shared" si="11"/>
        <v>7.5193334220436845E-4</v>
      </c>
    </row>
    <row r="5" spans="1:20" x14ac:dyDescent="0.25">
      <c r="A5" t="s">
        <v>50</v>
      </c>
      <c r="B5" s="1">
        <v>43262.625</v>
      </c>
      <c r="C5" s="1">
        <v>43301.354861111111</v>
      </c>
      <c r="D5" s="4">
        <v>8.2899999999999991</v>
      </c>
      <c r="E5">
        <f t="shared" si="0"/>
        <v>1.5999999999999988</v>
      </c>
      <c r="F5" s="2">
        <f t="shared" si="1"/>
        <v>929.51666666666279</v>
      </c>
      <c r="G5" s="3">
        <f t="shared" si="2"/>
        <v>0.99997227989834225</v>
      </c>
      <c r="H5">
        <v>1</v>
      </c>
      <c r="I5">
        <v>1</v>
      </c>
      <c r="J5">
        <f t="shared" si="3"/>
        <v>0.80001108819434541</v>
      </c>
      <c r="K5">
        <f t="shared" si="4"/>
        <v>0.79998891180565335</v>
      </c>
      <c r="L5">
        <f t="shared" si="5"/>
        <v>1.5999999999999988</v>
      </c>
      <c r="M5">
        <f t="shared" si="6"/>
        <v>0.79998891180565335</v>
      </c>
      <c r="N5">
        <f t="shared" si="7"/>
        <v>0.80001108819434541</v>
      </c>
      <c r="O5">
        <f t="shared" si="8"/>
        <v>1.3333518136572424E-2</v>
      </c>
      <c r="P5">
        <f t="shared" si="9"/>
        <v>932.51666666666279</v>
      </c>
      <c r="Q5" s="3">
        <f t="shared" si="10"/>
        <v>0.99744124179002736</v>
      </c>
      <c r="R5">
        <f t="shared" si="11"/>
        <v>1.3367722907310144E-2</v>
      </c>
    </row>
    <row r="6" spans="1:20" x14ac:dyDescent="0.25">
      <c r="A6" t="s">
        <v>51</v>
      </c>
      <c r="B6" s="1">
        <v>43262.625</v>
      </c>
      <c r="C6" s="1">
        <v>43301.377083333333</v>
      </c>
      <c r="D6" s="4">
        <v>8.08</v>
      </c>
      <c r="E6">
        <f t="shared" si="0"/>
        <v>1.3899999999999997</v>
      </c>
      <c r="F6" s="2">
        <f t="shared" si="1"/>
        <v>930.04999999998836</v>
      </c>
      <c r="G6" s="3">
        <f t="shared" si="2"/>
        <v>0.99997244629472748</v>
      </c>
      <c r="H6">
        <v>1</v>
      </c>
      <c r="I6">
        <v>1</v>
      </c>
      <c r="J6">
        <f t="shared" si="3"/>
        <v>0.69500957504449601</v>
      </c>
      <c r="K6">
        <f t="shared" si="4"/>
        <v>0.69499042495550367</v>
      </c>
      <c r="L6">
        <f t="shared" si="5"/>
        <v>1.3899999999999997</v>
      </c>
      <c r="M6">
        <f t="shared" si="6"/>
        <v>0.69499042495550367</v>
      </c>
      <c r="N6">
        <f t="shared" si="7"/>
        <v>0.69500957504449601</v>
      </c>
      <c r="O6">
        <f t="shared" si="8"/>
        <v>1.1583492917408266E-2</v>
      </c>
      <c r="P6">
        <f t="shared" si="9"/>
        <v>933.04999999998836</v>
      </c>
      <c r="Q6" s="3">
        <f t="shared" si="10"/>
        <v>0.99743978023692836</v>
      </c>
      <c r="R6">
        <f t="shared" si="11"/>
        <v>1.1613225326401924E-2</v>
      </c>
      <c r="T6" s="1">
        <v>43262.5</v>
      </c>
    </row>
    <row r="7" spans="1:20" x14ac:dyDescent="0.25">
      <c r="A7" t="s">
        <v>52</v>
      </c>
      <c r="B7" s="1">
        <v>43262.625</v>
      </c>
      <c r="C7" s="1">
        <v>43301.4</v>
      </c>
      <c r="D7" s="4">
        <v>105.67</v>
      </c>
      <c r="E7">
        <f t="shared" si="0"/>
        <v>98.98</v>
      </c>
      <c r="F7" s="2">
        <f t="shared" si="1"/>
        <v>930.60000000003492</v>
      </c>
      <c r="G7" s="3">
        <f t="shared" si="2"/>
        <v>0.99997261684492411</v>
      </c>
      <c r="H7">
        <v>1</v>
      </c>
      <c r="I7">
        <v>1</v>
      </c>
      <c r="J7">
        <f t="shared" si="3"/>
        <v>49.490677605449839</v>
      </c>
      <c r="K7">
        <f t="shared" si="4"/>
        <v>49.489322394550157</v>
      </c>
      <c r="L7">
        <f t="shared" si="5"/>
        <v>98.97999999999999</v>
      </c>
      <c r="M7">
        <f t="shared" si="6"/>
        <v>49.489322394550157</v>
      </c>
      <c r="N7">
        <f t="shared" si="7"/>
        <v>49.490677605449839</v>
      </c>
      <c r="O7">
        <f t="shared" si="8"/>
        <v>0.82484462675749737</v>
      </c>
      <c r="P7">
        <f t="shared" si="9"/>
        <v>933.60000000003492</v>
      </c>
      <c r="Q7" s="3">
        <f t="shared" si="10"/>
        <v>0.99743827301253785</v>
      </c>
      <c r="R7">
        <f t="shared" si="11"/>
        <v>0.82696308039818822</v>
      </c>
    </row>
    <row r="8" spans="1:20" x14ac:dyDescent="0.25">
      <c r="A8" t="s">
        <v>53</v>
      </c>
      <c r="B8" s="1">
        <v>43262.625</v>
      </c>
      <c r="C8" s="1">
        <v>43301.422916724536</v>
      </c>
      <c r="D8" s="4">
        <v>534.32000000000005</v>
      </c>
      <c r="E8">
        <f t="shared" si="0"/>
        <v>527.63</v>
      </c>
      <c r="F8" s="2">
        <f t="shared" si="1"/>
        <v>931.15000138885807</v>
      </c>
      <c r="G8" s="3">
        <f t="shared" si="2"/>
        <v>0.9999727863398864</v>
      </c>
      <c r="H8">
        <v>1</v>
      </c>
      <c r="I8">
        <v>1</v>
      </c>
      <c r="J8">
        <f t="shared" si="3"/>
        <v>263.81858973471634</v>
      </c>
      <c r="K8">
        <f t="shared" si="4"/>
        <v>263.81141026528366</v>
      </c>
      <c r="L8">
        <f t="shared" si="5"/>
        <v>527.63</v>
      </c>
      <c r="M8">
        <f t="shared" si="6"/>
        <v>263.81141026528366</v>
      </c>
      <c r="N8">
        <f t="shared" si="7"/>
        <v>263.81858973471634</v>
      </c>
      <c r="O8">
        <f t="shared" si="8"/>
        <v>4.3969764955786053</v>
      </c>
      <c r="P8">
        <f t="shared" si="9"/>
        <v>934.15000138885807</v>
      </c>
      <c r="Q8" s="3">
        <f t="shared" si="10"/>
        <v>0.99743676578661911</v>
      </c>
      <c r="R8">
        <f t="shared" si="11"/>
        <v>4.4082759392882123</v>
      </c>
      <c r="T8" t="s">
        <v>122</v>
      </c>
    </row>
    <row r="9" spans="1:20" x14ac:dyDescent="0.25">
      <c r="A9" t="s">
        <v>54</v>
      </c>
      <c r="B9" s="1">
        <v>43262.625</v>
      </c>
      <c r="C9" s="1">
        <v>43301.445833449077</v>
      </c>
      <c r="D9" s="4">
        <v>497.4</v>
      </c>
      <c r="E9">
        <f t="shared" si="0"/>
        <v>490.71</v>
      </c>
      <c r="F9" s="2">
        <f t="shared" si="1"/>
        <v>931.70000277785584</v>
      </c>
      <c r="G9" s="3">
        <f t="shared" si="2"/>
        <v>0.99997295478571691</v>
      </c>
      <c r="H9">
        <v>1</v>
      </c>
      <c r="I9">
        <v>1</v>
      </c>
      <c r="J9">
        <f t="shared" si="3"/>
        <v>245.35831788414166</v>
      </c>
      <c r="K9">
        <f t="shared" si="4"/>
        <v>245.35168211585835</v>
      </c>
      <c r="L9">
        <f t="shared" si="5"/>
        <v>490.71000000000004</v>
      </c>
      <c r="M9">
        <f t="shared" si="6"/>
        <v>245.35168211585835</v>
      </c>
      <c r="N9">
        <f t="shared" si="7"/>
        <v>245.35831788414166</v>
      </c>
      <c r="O9">
        <f t="shared" si="8"/>
        <v>4.0893052980690276</v>
      </c>
      <c r="P9">
        <f t="shared" si="9"/>
        <v>934.70000277785584</v>
      </c>
      <c r="Q9" s="3">
        <f t="shared" si="10"/>
        <v>0.99743525856297743</v>
      </c>
      <c r="R9">
        <f t="shared" si="11"/>
        <v>4.0998202770178409</v>
      </c>
      <c r="T9">
        <f>LN(2)/252288</f>
        <v>2.7474441137110973E-6</v>
      </c>
    </row>
    <row r="10" spans="1:20" x14ac:dyDescent="0.25">
      <c r="A10" t="s">
        <v>55</v>
      </c>
      <c r="B10" s="1">
        <v>43262.625</v>
      </c>
      <c r="C10" s="1">
        <v>43301.468750173612</v>
      </c>
      <c r="D10" s="4">
        <v>176.6</v>
      </c>
      <c r="E10">
        <f t="shared" si="0"/>
        <v>169.91</v>
      </c>
      <c r="F10" s="2">
        <f t="shared" si="1"/>
        <v>932.25000416667899</v>
      </c>
      <c r="G10" s="3">
        <f t="shared" si="2"/>
        <v>0.99997312218890921</v>
      </c>
      <c r="H10">
        <v>1</v>
      </c>
      <c r="I10">
        <v>1</v>
      </c>
      <c r="J10">
        <f t="shared" si="3"/>
        <v>84.956141717564037</v>
      </c>
      <c r="K10">
        <f t="shared" si="4"/>
        <v>84.953858282435945</v>
      </c>
      <c r="L10">
        <f t="shared" si="5"/>
        <v>169.90999999999997</v>
      </c>
      <c r="M10">
        <f t="shared" si="6"/>
        <v>84.953858282435945</v>
      </c>
      <c r="N10">
        <f t="shared" si="7"/>
        <v>84.956141717564037</v>
      </c>
      <c r="O10">
        <f t="shared" si="8"/>
        <v>1.415935695292734</v>
      </c>
      <c r="P10">
        <f t="shared" si="9"/>
        <v>935.25000416667899</v>
      </c>
      <c r="Q10" s="3">
        <f t="shared" si="10"/>
        <v>0.99743375134161383</v>
      </c>
      <c r="R10">
        <f t="shared" si="11"/>
        <v>1.4195786871942198</v>
      </c>
    </row>
    <row r="11" spans="1:20" x14ac:dyDescent="0.25">
      <c r="A11" t="s">
        <v>56</v>
      </c>
      <c r="B11" s="1">
        <v>43262.625</v>
      </c>
      <c r="C11" s="1">
        <v>43301.491666898146</v>
      </c>
      <c r="D11" s="4">
        <v>52.68</v>
      </c>
      <c r="E11">
        <f t="shared" si="0"/>
        <v>45.99</v>
      </c>
      <c r="F11" s="2">
        <f t="shared" si="1"/>
        <v>932.80000555550214</v>
      </c>
      <c r="G11" s="3">
        <f t="shared" si="2"/>
        <v>0.99997328855591716</v>
      </c>
      <c r="H11">
        <v>1</v>
      </c>
      <c r="I11">
        <v>1</v>
      </c>
      <c r="J11">
        <f t="shared" si="3"/>
        <v>22.995307118930139</v>
      </c>
      <c r="K11">
        <f t="shared" si="4"/>
        <v>22.994692881069863</v>
      </c>
      <c r="L11">
        <f t="shared" si="5"/>
        <v>45.99</v>
      </c>
      <c r="M11">
        <f t="shared" si="6"/>
        <v>22.994692881069863</v>
      </c>
      <c r="N11">
        <f t="shared" si="7"/>
        <v>22.995307118930139</v>
      </c>
      <c r="O11">
        <f t="shared" si="8"/>
        <v>0.38325511864883566</v>
      </c>
      <c r="P11">
        <f t="shared" si="9"/>
        <v>935.80000555550214</v>
      </c>
      <c r="Q11" s="3">
        <f t="shared" si="10"/>
        <v>0.99743224412252773</v>
      </c>
      <c r="R11">
        <f t="shared" si="11"/>
        <v>0.38424175768049001</v>
      </c>
    </row>
    <row r="12" spans="1:20" x14ac:dyDescent="0.25">
      <c r="A12" t="s">
        <v>57</v>
      </c>
      <c r="B12" s="1">
        <v>43262.625</v>
      </c>
      <c r="C12" s="1">
        <v>43301.514583622687</v>
      </c>
      <c r="D12" s="4">
        <v>21.7</v>
      </c>
      <c r="E12">
        <f t="shared" si="0"/>
        <v>15.009999999999998</v>
      </c>
      <c r="F12" s="2">
        <f t="shared" si="1"/>
        <v>933.35000694449991</v>
      </c>
      <c r="G12" s="3">
        <f t="shared" si="2"/>
        <v>0.99997345389315451</v>
      </c>
      <c r="H12">
        <v>1</v>
      </c>
      <c r="I12">
        <v>1</v>
      </c>
      <c r="J12">
        <f t="shared" si="3"/>
        <v>7.50509961558814</v>
      </c>
      <c r="K12">
        <f t="shared" si="4"/>
        <v>7.5049003844118589</v>
      </c>
      <c r="L12">
        <f t="shared" si="5"/>
        <v>15.009999999999998</v>
      </c>
      <c r="M12">
        <f t="shared" si="6"/>
        <v>7.5049003844118589</v>
      </c>
      <c r="N12">
        <f t="shared" si="7"/>
        <v>7.50509961558814</v>
      </c>
      <c r="O12">
        <f t="shared" si="8"/>
        <v>0.12508499359313566</v>
      </c>
      <c r="P12">
        <f t="shared" si="9"/>
        <v>936.35000694449991</v>
      </c>
      <c r="Q12" s="3">
        <f t="shared" si="10"/>
        <v>0.99743073690571882</v>
      </c>
      <c r="R12">
        <f t="shared" si="11"/>
        <v>0.12540719767788669</v>
      </c>
    </row>
    <row r="13" spans="1:20" x14ac:dyDescent="0.25">
      <c r="A13" t="s">
        <v>58</v>
      </c>
      <c r="B13" s="1">
        <v>43262.625</v>
      </c>
      <c r="C13" s="1">
        <v>43301.537500347222</v>
      </c>
      <c r="D13" s="4">
        <v>15.28</v>
      </c>
      <c r="E13">
        <f t="shared" si="0"/>
        <v>8.59</v>
      </c>
      <c r="F13" s="2">
        <f t="shared" si="1"/>
        <v>933.90000833332306</v>
      </c>
      <c r="G13" s="3">
        <f t="shared" si="2"/>
        <v>0.99997361820699515</v>
      </c>
      <c r="H13">
        <v>1</v>
      </c>
      <c r="I13">
        <v>1</v>
      </c>
      <c r="J13">
        <f t="shared" si="3"/>
        <v>4.2950566556478167</v>
      </c>
      <c r="K13">
        <f t="shared" si="4"/>
        <v>4.2949433443521832</v>
      </c>
      <c r="L13">
        <f t="shared" si="5"/>
        <v>8.59</v>
      </c>
      <c r="M13">
        <f t="shared" si="6"/>
        <v>4.2949433443521832</v>
      </c>
      <c r="N13">
        <f t="shared" si="7"/>
        <v>4.2950566556478167</v>
      </c>
      <c r="O13">
        <f t="shared" si="8"/>
        <v>7.1584277594130274E-2</v>
      </c>
      <c r="P13">
        <f t="shared" si="9"/>
        <v>936.90000833332306</v>
      </c>
      <c r="Q13" s="3">
        <f t="shared" si="10"/>
        <v>0.99742922969118786</v>
      </c>
      <c r="R13">
        <f t="shared" si="11"/>
        <v>7.1768778639356046E-2</v>
      </c>
    </row>
    <row r="14" spans="1:20" x14ac:dyDescent="0.25">
      <c r="A14" t="s">
        <v>59</v>
      </c>
      <c r="B14" s="1">
        <v>43262.625</v>
      </c>
      <c r="C14" s="1">
        <v>43301.560417071756</v>
      </c>
      <c r="D14" s="4">
        <v>12.11</v>
      </c>
      <c r="E14">
        <f t="shared" si="0"/>
        <v>5.419999999999999</v>
      </c>
      <c r="F14" s="2">
        <f t="shared" si="1"/>
        <v>934.45000972214621</v>
      </c>
      <c r="G14" s="3">
        <f t="shared" si="2"/>
        <v>0.99997378150377381</v>
      </c>
      <c r="H14">
        <v>1</v>
      </c>
      <c r="I14">
        <v>1</v>
      </c>
      <c r="J14">
        <f t="shared" si="3"/>
        <v>2.7100355265281117</v>
      </c>
      <c r="K14">
        <f t="shared" si="4"/>
        <v>2.7099644734718864</v>
      </c>
      <c r="L14">
        <f t="shared" si="5"/>
        <v>5.4199999999999982</v>
      </c>
      <c r="M14">
        <f t="shared" si="6"/>
        <v>2.7099644734718864</v>
      </c>
      <c r="N14">
        <f t="shared" si="7"/>
        <v>2.7100355265281117</v>
      </c>
      <c r="O14">
        <f t="shared" si="8"/>
        <v>4.5167258775468531E-2</v>
      </c>
      <c r="P14">
        <f t="shared" si="9"/>
        <v>937.45000972214621</v>
      </c>
      <c r="Q14" s="3">
        <f t="shared" si="10"/>
        <v>0.99742772247893441</v>
      </c>
      <c r="R14">
        <f t="shared" si="11"/>
        <v>4.5283741124833694E-2</v>
      </c>
    </row>
    <row r="15" spans="1:20" x14ac:dyDescent="0.25">
      <c r="A15" t="s">
        <v>60</v>
      </c>
      <c r="B15" s="1">
        <v>43262.625</v>
      </c>
      <c r="C15" s="1">
        <v>43301.583333796298</v>
      </c>
      <c r="D15" s="4">
        <v>10.81</v>
      </c>
      <c r="E15">
        <f t="shared" si="0"/>
        <v>4.12</v>
      </c>
      <c r="F15" s="2">
        <f t="shared" si="1"/>
        <v>935.00001111114398</v>
      </c>
      <c r="G15" s="3">
        <f t="shared" si="2"/>
        <v>0.99997394378978566</v>
      </c>
      <c r="H15">
        <v>1</v>
      </c>
      <c r="I15">
        <v>1</v>
      </c>
      <c r="J15">
        <f t="shared" si="3"/>
        <v>2.0600268382461722</v>
      </c>
      <c r="K15">
        <f t="shared" si="4"/>
        <v>2.0599731617538275</v>
      </c>
      <c r="L15">
        <f t="shared" si="5"/>
        <v>4.1199999999999992</v>
      </c>
      <c r="M15">
        <f t="shared" si="6"/>
        <v>2.0599731617538275</v>
      </c>
      <c r="N15">
        <f t="shared" si="7"/>
        <v>2.0600268382461722</v>
      </c>
      <c r="O15">
        <f t="shared" si="8"/>
        <v>3.4333780637436202E-2</v>
      </c>
      <c r="P15">
        <f t="shared" si="9"/>
        <v>938.00001111114398</v>
      </c>
      <c r="Q15" s="3">
        <f t="shared" si="10"/>
        <v>0.99742621526895814</v>
      </c>
      <c r="R15">
        <f t="shared" si="11"/>
        <v>3.4422376424283196E-2</v>
      </c>
    </row>
    <row r="16" spans="1:20" x14ac:dyDescent="0.25">
      <c r="A16" t="s">
        <v>61</v>
      </c>
      <c r="B16" s="1">
        <v>43262.625</v>
      </c>
      <c r="C16" s="1">
        <v>43301.606250520832</v>
      </c>
      <c r="D16" s="4">
        <v>9.89</v>
      </c>
      <c r="E16">
        <f t="shared" si="0"/>
        <v>3.2</v>
      </c>
      <c r="F16" s="2">
        <f t="shared" si="1"/>
        <v>935.55001249996712</v>
      </c>
      <c r="G16" s="3">
        <f t="shared" si="2"/>
        <v>0.99997410507128726</v>
      </c>
      <c r="H16">
        <v>1</v>
      </c>
      <c r="I16">
        <v>1</v>
      </c>
      <c r="J16">
        <f t="shared" si="3"/>
        <v>1.6000207162111928</v>
      </c>
      <c r="K16">
        <f t="shared" si="4"/>
        <v>1.5999792837888076</v>
      </c>
      <c r="L16">
        <f t="shared" si="5"/>
        <v>3.2</v>
      </c>
      <c r="M16">
        <f t="shared" si="6"/>
        <v>1.5999792837888076</v>
      </c>
      <c r="N16">
        <f t="shared" si="7"/>
        <v>1.6000207162111928</v>
      </c>
      <c r="O16">
        <f t="shared" si="8"/>
        <v>2.6667011936853214E-2</v>
      </c>
      <c r="P16">
        <f t="shared" si="9"/>
        <v>938.55001249996712</v>
      </c>
      <c r="Q16" s="3">
        <f t="shared" si="10"/>
        <v>0.99742470806125971</v>
      </c>
      <c r="R16">
        <f t="shared" si="11"/>
        <v>2.6735864593415891E-2</v>
      </c>
    </row>
    <row r="17" spans="1:18" x14ac:dyDescent="0.25">
      <c r="A17" t="s">
        <v>62</v>
      </c>
      <c r="B17" s="1">
        <v>43262.625</v>
      </c>
      <c r="C17" s="1">
        <v>43301.629167245374</v>
      </c>
      <c r="D17" s="4">
        <v>6.69</v>
      </c>
      <c r="E17">
        <f t="shared" si="0"/>
        <v>0</v>
      </c>
      <c r="F17" s="2">
        <f t="shared" si="1"/>
        <v>936.1000138889649</v>
      </c>
      <c r="G17" s="3">
        <f t="shared" si="2"/>
        <v>0.99997426535449629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</row>
    <row r="18" spans="1:18" x14ac:dyDescent="0.25">
      <c r="C18" s="1"/>
    </row>
    <row r="23" spans="1:18" x14ac:dyDescent="0.25">
      <c r="O23" s="5">
        <f>SUM(O2:O17)</f>
        <v>11.448905053824747</v>
      </c>
      <c r="P23" s="5"/>
      <c r="Q23" s="5"/>
      <c r="R23">
        <f>SUM(R2:R16)</f>
        <v>11.478339883627172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23"/>
  <sheetViews>
    <sheetView workbookViewId="0">
      <selection activeCell="N22" sqref="N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2" customWidth="1"/>
    <col min="16" max="16" width="20" bestFit="1" customWidth="1"/>
    <col min="17" max="17" width="10.5703125" bestFit="1" customWidth="1"/>
    <col min="18" max="18" width="15.42578125" bestFit="1" customWidth="1"/>
    <col min="20" max="20" width="22.140625" bestFit="1" customWidth="1"/>
  </cols>
  <sheetData>
    <row r="1" spans="1:2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118</v>
      </c>
      <c r="P1" t="s">
        <v>119</v>
      </c>
      <c r="Q1" t="s">
        <v>120</v>
      </c>
      <c r="R1" t="s">
        <v>121</v>
      </c>
    </row>
    <row r="2" spans="1:20" x14ac:dyDescent="0.25">
      <c r="A2" t="s">
        <v>63</v>
      </c>
      <c r="B2" s="1">
        <v>43262.625</v>
      </c>
      <c r="C2" s="1">
        <v>43302.155555555553</v>
      </c>
      <c r="D2" s="4">
        <v>6.99</v>
      </c>
      <c r="E2">
        <f>D2-$D$17</f>
        <v>-0.58000000000000007</v>
      </c>
      <c r="F2" s="2">
        <f>(C2-B2)*24</f>
        <v>948.73333333327901</v>
      </c>
      <c r="G2" s="3">
        <f>1-EXP(-$T$3*F2)</f>
        <v>0.99997768587058289</v>
      </c>
      <c r="H2">
        <v>1</v>
      </c>
      <c r="I2">
        <v>1</v>
      </c>
      <c r="J2">
        <f>E2/((1+G2)*(H2/I2))</f>
        <v>-0.29000323558486513</v>
      </c>
      <c r="K2">
        <f>N2*G2*H2</f>
        <v>-0.28999676441513489</v>
      </c>
      <c r="L2">
        <f>M2+N2</f>
        <v>-0.58000000000000007</v>
      </c>
      <c r="M2">
        <f>K2/H2</f>
        <v>-0.28999676441513489</v>
      </c>
      <c r="N2">
        <f>J2/I2</f>
        <v>-0.29000323558486513</v>
      </c>
      <c r="O2">
        <f>N2/60</f>
        <v>-4.8333872597477517E-3</v>
      </c>
      <c r="P2">
        <f>(C2-$T$6)*24</f>
        <v>951.73333333327901</v>
      </c>
      <c r="Q2" s="3">
        <f>EXP(-$T$9*P2)</f>
        <v>0.99738858155650001</v>
      </c>
      <c r="R2">
        <f>O2/Q2</f>
        <v>-4.8460423039983942E-3</v>
      </c>
      <c r="T2" t="s">
        <v>2</v>
      </c>
    </row>
    <row r="3" spans="1:20" x14ac:dyDescent="0.25">
      <c r="A3" t="s">
        <v>64</v>
      </c>
      <c r="B3" s="1">
        <v>43262.625</v>
      </c>
      <c r="C3" s="1">
        <v>43302.177777777775</v>
      </c>
      <c r="D3" s="4">
        <v>6.27</v>
      </c>
      <c r="E3">
        <f t="shared" ref="E3:E17" si="0">D3-$D$17</f>
        <v>-1.3000000000000007</v>
      </c>
      <c r="F3" s="2">
        <f t="shared" ref="F3:F17" si="1">(C3-B3)*24</f>
        <v>949.26666666660458</v>
      </c>
      <c r="G3" s="3">
        <f t="shared" ref="G3:G17" si="2">1-EXP(-$T$3*F3)</f>
        <v>0.99997781981635703</v>
      </c>
      <c r="H3">
        <v>1</v>
      </c>
      <c r="I3">
        <v>1</v>
      </c>
      <c r="J3">
        <f t="shared" ref="J3:J17" si="3">E3/((1+G3)*(H3/I3))</f>
        <v>-0.6500072086396288</v>
      </c>
      <c r="K3">
        <f t="shared" ref="K3:K17" si="4">N3*G3*H3</f>
        <v>-0.64999279136037191</v>
      </c>
      <c r="L3">
        <f t="shared" ref="L3:L17" si="5">M3+N3</f>
        <v>-1.3000000000000007</v>
      </c>
      <c r="M3">
        <f t="shared" ref="M3:M17" si="6">K3/H3</f>
        <v>-0.64999279136037191</v>
      </c>
      <c r="N3">
        <f t="shared" ref="N3:N17" si="7">J3/I3</f>
        <v>-0.6500072086396288</v>
      </c>
      <c r="O3">
        <f t="shared" ref="O3:O17" si="8">N3/60</f>
        <v>-1.0833453477327146E-2</v>
      </c>
      <c r="P3">
        <f t="shared" ref="P3:P16" si="9">(C3-$T$6)*24</f>
        <v>952.26666666660458</v>
      </c>
      <c r="Q3" s="3">
        <f t="shared" ref="Q3:Q16" si="10">EXP(-$T$9*P3)</f>
        <v>0.99738712008056407</v>
      </c>
      <c r="R3">
        <f t="shared" ref="R3:R16" si="11">O3/Q3</f>
        <v>-1.0861834145654571E-2</v>
      </c>
      <c r="T3">
        <f>LN(2)/61.4</f>
        <v>1.1289042028663604E-2</v>
      </c>
    </row>
    <row r="4" spans="1:20" x14ac:dyDescent="0.25">
      <c r="A4" t="s">
        <v>65</v>
      </c>
      <c r="B4" s="1">
        <v>43262.625</v>
      </c>
      <c r="C4" s="1">
        <v>43302.199999942131</v>
      </c>
      <c r="D4" s="4">
        <v>6.58</v>
      </c>
      <c r="E4">
        <f t="shared" si="0"/>
        <v>-0.99000000000000021</v>
      </c>
      <c r="F4" s="2">
        <f t="shared" si="1"/>
        <v>949.79999861115357</v>
      </c>
      <c r="G4" s="3">
        <f t="shared" si="2"/>
        <v>0.99997795295774461</v>
      </c>
      <c r="H4">
        <v>1</v>
      </c>
      <c r="I4">
        <v>1</v>
      </c>
      <c r="J4">
        <f t="shared" si="3"/>
        <v>-0.49500545670311041</v>
      </c>
      <c r="K4">
        <f t="shared" si="4"/>
        <v>-0.49499454329688986</v>
      </c>
      <c r="L4">
        <f t="shared" si="5"/>
        <v>-0.99000000000000021</v>
      </c>
      <c r="M4">
        <f t="shared" si="6"/>
        <v>-0.49499454329688986</v>
      </c>
      <c r="N4">
        <f t="shared" si="7"/>
        <v>-0.49500545670311041</v>
      </c>
      <c r="O4">
        <f t="shared" si="8"/>
        <v>-8.2500909450518405E-3</v>
      </c>
      <c r="P4">
        <f t="shared" si="9"/>
        <v>952.79999861115357</v>
      </c>
      <c r="Q4" s="3">
        <f t="shared" si="10"/>
        <v>0.99738565861057527</v>
      </c>
      <c r="R4">
        <f t="shared" si="11"/>
        <v>-8.2717160346427749E-3</v>
      </c>
    </row>
    <row r="5" spans="1:20" x14ac:dyDescent="0.25">
      <c r="A5" t="s">
        <v>66</v>
      </c>
      <c r="B5" s="1">
        <v>43262.625</v>
      </c>
      <c r="C5" s="1">
        <v>43302.223611111112</v>
      </c>
      <c r="D5" s="4">
        <v>7.54</v>
      </c>
      <c r="E5">
        <f t="shared" si="0"/>
        <v>-3.0000000000000249E-2</v>
      </c>
      <c r="F5" s="2">
        <f t="shared" si="1"/>
        <v>950.36666666669771</v>
      </c>
      <c r="G5" s="3">
        <f t="shared" si="2"/>
        <v>0.99997809354558986</v>
      </c>
      <c r="H5">
        <v>1</v>
      </c>
      <c r="I5">
        <v>1</v>
      </c>
      <c r="J5">
        <f t="shared" si="3"/>
        <v>-1.5000164300207817E-2</v>
      </c>
      <c r="K5">
        <f t="shared" si="4"/>
        <v>-1.499983569979243E-2</v>
      </c>
      <c r="L5">
        <f t="shared" si="5"/>
        <v>-3.0000000000000249E-2</v>
      </c>
      <c r="M5">
        <f t="shared" si="6"/>
        <v>-1.499983569979243E-2</v>
      </c>
      <c r="N5">
        <f t="shared" si="7"/>
        <v>-1.5000164300207817E-2</v>
      </c>
      <c r="O5">
        <f t="shared" si="8"/>
        <v>-2.5000273833679696E-4</v>
      </c>
      <c r="P5">
        <f t="shared" si="9"/>
        <v>953.36666666669771</v>
      </c>
      <c r="Q5" s="3">
        <f t="shared" si="10"/>
        <v>0.99738410579320935</v>
      </c>
      <c r="R5">
        <f t="shared" si="11"/>
        <v>-2.5065843428292089E-4</v>
      </c>
    </row>
    <row r="6" spans="1:20" x14ac:dyDescent="0.25">
      <c r="A6" t="s">
        <v>67</v>
      </c>
      <c r="B6" s="1">
        <v>43262.625</v>
      </c>
      <c r="C6" s="1">
        <v>43302.246527777781</v>
      </c>
      <c r="D6" s="4">
        <v>18.149999999999999</v>
      </c>
      <c r="E6">
        <f t="shared" si="0"/>
        <v>10.579999999999998</v>
      </c>
      <c r="F6" s="2">
        <f t="shared" si="1"/>
        <v>950.91666666674428</v>
      </c>
      <c r="G6" s="3">
        <f t="shared" si="2"/>
        <v>0.99997822914078727</v>
      </c>
      <c r="H6">
        <v>1</v>
      </c>
      <c r="I6">
        <v>1</v>
      </c>
      <c r="J6">
        <f t="shared" si="3"/>
        <v>5.2900575845494497</v>
      </c>
      <c r="K6">
        <f t="shared" si="4"/>
        <v>5.2899424154505494</v>
      </c>
      <c r="L6">
        <f t="shared" si="5"/>
        <v>10.579999999999998</v>
      </c>
      <c r="M6">
        <f t="shared" si="6"/>
        <v>5.2899424154505494</v>
      </c>
      <c r="N6">
        <f t="shared" si="7"/>
        <v>5.2900575845494497</v>
      </c>
      <c r="O6">
        <f t="shared" si="8"/>
        <v>8.8167626409157498E-2</v>
      </c>
      <c r="P6">
        <f t="shared" si="9"/>
        <v>953.91666666674428</v>
      </c>
      <c r="Q6" s="3">
        <f t="shared" si="10"/>
        <v>0.99738259865294809</v>
      </c>
      <c r="R6">
        <f t="shared" si="11"/>
        <v>8.8399002076269967E-2</v>
      </c>
      <c r="T6" s="1">
        <v>43262.5</v>
      </c>
    </row>
    <row r="7" spans="1:20" x14ac:dyDescent="0.25">
      <c r="A7" t="s">
        <v>68</v>
      </c>
      <c r="B7" s="1">
        <v>43262.625</v>
      </c>
      <c r="C7" s="1">
        <v>43302.269444444442</v>
      </c>
      <c r="D7" s="4">
        <v>122.05</v>
      </c>
      <c r="E7">
        <f t="shared" si="0"/>
        <v>114.47999999999999</v>
      </c>
      <c r="F7" s="2">
        <f t="shared" si="1"/>
        <v>951.46666666661622</v>
      </c>
      <c r="G7" s="3">
        <f t="shared" si="2"/>
        <v>0.99997836389668604</v>
      </c>
      <c r="H7">
        <v>1</v>
      </c>
      <c r="I7">
        <v>1</v>
      </c>
      <c r="J7">
        <f t="shared" si="3"/>
        <v>57.240619231975721</v>
      </c>
      <c r="K7">
        <f t="shared" si="4"/>
        <v>57.239380768024262</v>
      </c>
      <c r="L7">
        <f t="shared" si="5"/>
        <v>114.47999999999999</v>
      </c>
      <c r="M7">
        <f t="shared" si="6"/>
        <v>57.239380768024262</v>
      </c>
      <c r="N7">
        <f t="shared" si="7"/>
        <v>57.240619231975721</v>
      </c>
      <c r="O7">
        <f t="shared" si="8"/>
        <v>0.95401032053292867</v>
      </c>
      <c r="P7">
        <f t="shared" si="9"/>
        <v>954.46666666661622</v>
      </c>
      <c r="Q7" s="3">
        <f t="shared" si="10"/>
        <v>0.99738109151496479</v>
      </c>
      <c r="R7">
        <f t="shared" si="11"/>
        <v>0.95651534669044269</v>
      </c>
    </row>
    <row r="8" spans="1:20" x14ac:dyDescent="0.25">
      <c r="A8" t="s">
        <v>69</v>
      </c>
      <c r="B8" s="1">
        <v>43262.625</v>
      </c>
      <c r="C8" s="1">
        <v>43302.292361111111</v>
      </c>
      <c r="D8" s="4">
        <v>229.5</v>
      </c>
      <c r="E8">
        <f t="shared" si="0"/>
        <v>221.93</v>
      </c>
      <c r="F8" s="2">
        <f t="shared" si="1"/>
        <v>952.01666666666279</v>
      </c>
      <c r="G8" s="3">
        <f t="shared" si="2"/>
        <v>0.99997849781848125</v>
      </c>
      <c r="H8">
        <v>1</v>
      </c>
      <c r="I8">
        <v>1</v>
      </c>
      <c r="J8">
        <f t="shared" si="3"/>
        <v>110.96619300761226</v>
      </c>
      <c r="K8">
        <f t="shared" si="4"/>
        <v>110.96380699238777</v>
      </c>
      <c r="L8">
        <f t="shared" si="5"/>
        <v>221.93000000000004</v>
      </c>
      <c r="M8">
        <f t="shared" si="6"/>
        <v>110.96380699238777</v>
      </c>
      <c r="N8">
        <f t="shared" si="7"/>
        <v>110.96619300761226</v>
      </c>
      <c r="O8">
        <f t="shared" si="8"/>
        <v>1.849436550126871</v>
      </c>
      <c r="P8">
        <f t="shared" si="9"/>
        <v>955.01666666666279</v>
      </c>
      <c r="Q8" s="3">
        <f t="shared" si="10"/>
        <v>0.99737958437925844</v>
      </c>
      <c r="R8">
        <f t="shared" si="11"/>
        <v>1.8542955752176433</v>
      </c>
      <c r="T8" t="s">
        <v>122</v>
      </c>
    </row>
    <row r="9" spans="1:20" x14ac:dyDescent="0.25">
      <c r="A9" t="s">
        <v>70</v>
      </c>
      <c r="B9" s="1">
        <v>43262.625</v>
      </c>
      <c r="C9" s="1">
        <v>43302.31527777778</v>
      </c>
      <c r="D9" s="4">
        <v>214.82</v>
      </c>
      <c r="E9">
        <f t="shared" si="0"/>
        <v>207.25</v>
      </c>
      <c r="F9" s="2">
        <f t="shared" si="1"/>
        <v>952.56666666670935</v>
      </c>
      <c r="G9" s="3">
        <f t="shared" si="2"/>
        <v>0.99997863091133565</v>
      </c>
      <c r="H9">
        <v>1</v>
      </c>
      <c r="I9">
        <v>1</v>
      </c>
      <c r="J9">
        <f t="shared" si="3"/>
        <v>103.62610719773633</v>
      </c>
      <c r="K9">
        <f t="shared" si="4"/>
        <v>103.62389280226368</v>
      </c>
      <c r="L9">
        <f t="shared" si="5"/>
        <v>207.25</v>
      </c>
      <c r="M9">
        <f t="shared" si="6"/>
        <v>103.62389280226368</v>
      </c>
      <c r="N9">
        <f t="shared" si="7"/>
        <v>103.62610719773633</v>
      </c>
      <c r="O9">
        <f t="shared" si="8"/>
        <v>1.7271017866289389</v>
      </c>
      <c r="P9">
        <f t="shared" si="9"/>
        <v>955.56666666670935</v>
      </c>
      <c r="Q9" s="3">
        <f t="shared" si="10"/>
        <v>0.9973780772458295</v>
      </c>
      <c r="R9">
        <f t="shared" si="11"/>
        <v>1.7316420182386365</v>
      </c>
      <c r="T9">
        <f>LN(2)/252288</f>
        <v>2.7474441137110973E-6</v>
      </c>
    </row>
    <row r="10" spans="1:20" x14ac:dyDescent="0.25">
      <c r="A10" t="s">
        <v>71</v>
      </c>
      <c r="B10" s="1">
        <v>43262.625</v>
      </c>
      <c r="C10" s="1">
        <v>43302.338194444441</v>
      </c>
      <c r="D10" s="4">
        <v>150.37</v>
      </c>
      <c r="E10">
        <f t="shared" si="0"/>
        <v>142.80000000000001</v>
      </c>
      <c r="F10" s="2">
        <f t="shared" si="1"/>
        <v>953.1166666665813</v>
      </c>
      <c r="G10" s="3">
        <f t="shared" si="2"/>
        <v>0.99997876318038026</v>
      </c>
      <c r="H10">
        <v>1</v>
      </c>
      <c r="I10">
        <v>1</v>
      </c>
      <c r="J10">
        <f t="shared" si="3"/>
        <v>71.400758162510911</v>
      </c>
      <c r="K10">
        <f t="shared" si="4"/>
        <v>71.3992418374891</v>
      </c>
      <c r="L10">
        <f t="shared" si="5"/>
        <v>142.80000000000001</v>
      </c>
      <c r="M10">
        <f t="shared" si="6"/>
        <v>71.3992418374891</v>
      </c>
      <c r="N10">
        <f t="shared" si="7"/>
        <v>71.400758162510911</v>
      </c>
      <c r="O10">
        <f t="shared" si="8"/>
        <v>1.1900126360418486</v>
      </c>
      <c r="P10">
        <f t="shared" si="9"/>
        <v>956.1166666665813</v>
      </c>
      <c r="Q10" s="3">
        <f t="shared" si="10"/>
        <v>0.9973765701146784</v>
      </c>
      <c r="R10">
        <f t="shared" si="11"/>
        <v>1.1931427624222424</v>
      </c>
    </row>
    <row r="11" spans="1:20" x14ac:dyDescent="0.25">
      <c r="A11" t="s">
        <v>72</v>
      </c>
      <c r="B11" s="1">
        <v>43262.625</v>
      </c>
      <c r="C11" s="1">
        <v>43302.359722222223</v>
      </c>
      <c r="D11" s="4">
        <v>86.46</v>
      </c>
      <c r="E11">
        <f t="shared" si="0"/>
        <v>78.889999999999986</v>
      </c>
      <c r="F11" s="2">
        <f t="shared" si="1"/>
        <v>953.6333333333605</v>
      </c>
      <c r="G11" s="3">
        <f t="shared" si="2"/>
        <v>0.99997888668723978</v>
      </c>
      <c r="H11">
        <v>1</v>
      </c>
      <c r="I11">
        <v>1</v>
      </c>
      <c r="J11">
        <f t="shared" si="3"/>
        <v>39.445416411706823</v>
      </c>
      <c r="K11">
        <f t="shared" si="4"/>
        <v>39.444583588293163</v>
      </c>
      <c r="L11">
        <f t="shared" si="5"/>
        <v>78.889999999999986</v>
      </c>
      <c r="M11">
        <f t="shared" si="6"/>
        <v>39.444583588293163</v>
      </c>
      <c r="N11">
        <f t="shared" si="7"/>
        <v>39.445416411706823</v>
      </c>
      <c r="O11">
        <f t="shared" si="8"/>
        <v>0.65742360686178036</v>
      </c>
      <c r="P11">
        <f t="shared" si="9"/>
        <v>956.6333333333605</v>
      </c>
      <c r="Q11" s="3">
        <f t="shared" si="10"/>
        <v>0.99737515432688317</v>
      </c>
      <c r="R11">
        <f t="shared" si="11"/>
        <v>0.65915378381915668</v>
      </c>
    </row>
    <row r="12" spans="1:20" x14ac:dyDescent="0.25">
      <c r="A12" t="s">
        <v>73</v>
      </c>
      <c r="B12" s="1">
        <v>43262.625</v>
      </c>
      <c r="C12" s="1">
        <v>43302.382638888892</v>
      </c>
      <c r="D12" s="4">
        <v>55.92</v>
      </c>
      <c r="E12">
        <f t="shared" si="0"/>
        <v>48.35</v>
      </c>
      <c r="F12" s="2">
        <f t="shared" si="1"/>
        <v>954.18333333340706</v>
      </c>
      <c r="G12" s="3">
        <f t="shared" si="2"/>
        <v>0.9999790173730988</v>
      </c>
      <c r="H12">
        <v>1</v>
      </c>
      <c r="I12">
        <v>1</v>
      </c>
      <c r="J12">
        <f t="shared" si="3"/>
        <v>24.175253630163585</v>
      </c>
      <c r="K12">
        <f t="shared" si="4"/>
        <v>24.17474636983642</v>
      </c>
      <c r="L12">
        <f t="shared" si="5"/>
        <v>48.350000000000009</v>
      </c>
      <c r="M12">
        <f t="shared" si="6"/>
        <v>24.17474636983642</v>
      </c>
      <c r="N12">
        <f t="shared" si="7"/>
        <v>24.175253630163585</v>
      </c>
      <c r="O12">
        <f t="shared" si="8"/>
        <v>0.40292089383605972</v>
      </c>
      <c r="P12">
        <f t="shared" si="9"/>
        <v>957.18333333340706</v>
      </c>
      <c r="Q12" s="3">
        <f t="shared" si="10"/>
        <v>0.99737364720014843</v>
      </c>
      <c r="R12">
        <f t="shared" si="11"/>
        <v>0.40398189281133412</v>
      </c>
    </row>
    <row r="13" spans="1:20" x14ac:dyDescent="0.25">
      <c r="A13" t="s">
        <v>74</v>
      </c>
      <c r="B13" s="1">
        <v>43262.625</v>
      </c>
      <c r="C13" s="1">
        <v>43302.405555555553</v>
      </c>
      <c r="D13" s="4">
        <v>32.75</v>
      </c>
      <c r="E13">
        <f t="shared" si="0"/>
        <v>25.18</v>
      </c>
      <c r="F13" s="2">
        <f t="shared" si="1"/>
        <v>954.73333333327901</v>
      </c>
      <c r="G13" s="3">
        <f t="shared" si="2"/>
        <v>0.99997914725004655</v>
      </c>
      <c r="H13">
        <v>1</v>
      </c>
      <c r="I13">
        <v>1</v>
      </c>
      <c r="J13">
        <f t="shared" si="3"/>
        <v>12.590131269429621</v>
      </c>
      <c r="K13">
        <f t="shared" si="4"/>
        <v>12.589868730570378</v>
      </c>
      <c r="L13">
        <f t="shared" si="5"/>
        <v>25.18</v>
      </c>
      <c r="M13">
        <f t="shared" si="6"/>
        <v>12.589868730570378</v>
      </c>
      <c r="N13">
        <f t="shared" si="7"/>
        <v>12.590131269429621</v>
      </c>
      <c r="O13">
        <f t="shared" si="8"/>
        <v>0.20983552115716037</v>
      </c>
      <c r="P13">
        <f t="shared" si="9"/>
        <v>957.73333333327901</v>
      </c>
      <c r="Q13" s="3">
        <f t="shared" si="10"/>
        <v>0.99737214007569164</v>
      </c>
      <c r="R13">
        <f t="shared" si="11"/>
        <v>0.2103883923820408</v>
      </c>
    </row>
    <row r="14" spans="1:20" x14ac:dyDescent="0.25">
      <c r="A14" t="s">
        <v>75</v>
      </c>
      <c r="B14" s="1">
        <v>43262.625</v>
      </c>
      <c r="C14" s="1">
        <v>43302.428472106483</v>
      </c>
      <c r="D14" s="4">
        <v>22.65</v>
      </c>
      <c r="E14">
        <f t="shared" si="0"/>
        <v>15.079999999999998</v>
      </c>
      <c r="F14" s="2">
        <f t="shared" si="1"/>
        <v>955.28333055559779</v>
      </c>
      <c r="G14" s="3">
        <f t="shared" si="2"/>
        <v>0.99997927632244044</v>
      </c>
      <c r="H14">
        <v>1</v>
      </c>
      <c r="I14">
        <v>1</v>
      </c>
      <c r="J14">
        <f t="shared" si="3"/>
        <v>7.5400781290739598</v>
      </c>
      <c r="K14">
        <f t="shared" si="4"/>
        <v>7.5399218709260394</v>
      </c>
      <c r="L14">
        <f t="shared" si="5"/>
        <v>15.079999999999998</v>
      </c>
      <c r="M14">
        <f t="shared" si="6"/>
        <v>7.5399218709260394</v>
      </c>
      <c r="N14">
        <f t="shared" si="7"/>
        <v>7.5400781290739598</v>
      </c>
      <c r="O14">
        <f t="shared" si="8"/>
        <v>0.12566796881789932</v>
      </c>
      <c r="P14">
        <f t="shared" si="9"/>
        <v>958.28333055559779</v>
      </c>
      <c r="Q14" s="3">
        <f t="shared" si="10"/>
        <v>0.99737063296112327</v>
      </c>
      <c r="R14">
        <f t="shared" si="11"/>
        <v>0.12599926713783416</v>
      </c>
    </row>
    <row r="15" spans="1:20" x14ac:dyDescent="0.25">
      <c r="A15" t="s">
        <v>76</v>
      </c>
      <c r="B15" s="1">
        <v>43262.625</v>
      </c>
      <c r="C15" s="1">
        <v>43302.451388715279</v>
      </c>
      <c r="D15" s="4">
        <v>17.600000000000001</v>
      </c>
      <c r="E15">
        <f t="shared" si="0"/>
        <v>10.030000000000001</v>
      </c>
      <c r="F15" s="2">
        <f t="shared" si="1"/>
        <v>955.83332916669315</v>
      </c>
      <c r="G15" s="3">
        <f t="shared" si="2"/>
        <v>0.99997940459623691</v>
      </c>
      <c r="H15">
        <v>1</v>
      </c>
      <c r="I15">
        <v>1</v>
      </c>
      <c r="J15">
        <f t="shared" si="3"/>
        <v>5.0150516435067463</v>
      </c>
      <c r="K15">
        <f t="shared" si="4"/>
        <v>5.0149483564932558</v>
      </c>
      <c r="L15">
        <f t="shared" si="5"/>
        <v>10.030000000000001</v>
      </c>
      <c r="M15">
        <f t="shared" si="6"/>
        <v>5.0149483564932558</v>
      </c>
      <c r="N15">
        <f t="shared" si="7"/>
        <v>5.0150516435067463</v>
      </c>
      <c r="O15">
        <f t="shared" si="8"/>
        <v>8.3584194058445777E-2</v>
      </c>
      <c r="P15">
        <f t="shared" si="9"/>
        <v>958.83332916669315</v>
      </c>
      <c r="Q15" s="3">
        <f t="shared" si="10"/>
        <v>0.99736912584502679</v>
      </c>
      <c r="R15">
        <f t="shared" si="11"/>
        <v>8.3804673608307845E-2</v>
      </c>
    </row>
    <row r="16" spans="1:20" x14ac:dyDescent="0.25">
      <c r="A16" t="s">
        <v>77</v>
      </c>
      <c r="B16" s="1">
        <v>43262.625</v>
      </c>
      <c r="C16" s="1">
        <v>43302.474305324075</v>
      </c>
      <c r="D16" s="4">
        <v>13.92</v>
      </c>
      <c r="E16">
        <f t="shared" si="0"/>
        <v>6.35</v>
      </c>
      <c r="F16" s="2">
        <f t="shared" si="1"/>
        <v>956.38332777778851</v>
      </c>
      <c r="G16" s="3">
        <f t="shared" si="2"/>
        <v>0.99997953207605439</v>
      </c>
      <c r="H16">
        <v>1</v>
      </c>
      <c r="I16">
        <v>1</v>
      </c>
      <c r="J16">
        <f t="shared" si="3"/>
        <v>3.175032493161797</v>
      </c>
      <c r="K16">
        <f t="shared" si="4"/>
        <v>3.1749675068382022</v>
      </c>
      <c r="L16">
        <f t="shared" si="5"/>
        <v>6.35</v>
      </c>
      <c r="M16">
        <f t="shared" si="6"/>
        <v>3.1749675068382022</v>
      </c>
      <c r="N16">
        <f t="shared" si="7"/>
        <v>3.175032493161797</v>
      </c>
      <c r="O16">
        <f t="shared" si="8"/>
        <v>5.2917208219363285E-2</v>
      </c>
      <c r="P16">
        <f t="shared" si="9"/>
        <v>959.38332777778851</v>
      </c>
      <c r="Q16" s="3">
        <f t="shared" si="10"/>
        <v>0.99736761873120772</v>
      </c>
      <c r="R16">
        <f t="shared" si="11"/>
        <v>5.3056874141032807E-2</v>
      </c>
    </row>
    <row r="17" spans="1:18" x14ac:dyDescent="0.25">
      <c r="A17" t="s">
        <v>78</v>
      </c>
      <c r="B17" s="1">
        <v>43262.625</v>
      </c>
      <c r="C17" s="1">
        <v>43302.49722193287</v>
      </c>
      <c r="D17" s="4">
        <v>7.57</v>
      </c>
      <c r="E17">
        <f t="shared" si="0"/>
        <v>0</v>
      </c>
      <c r="F17" s="2">
        <f t="shared" si="1"/>
        <v>956.93332638888387</v>
      </c>
      <c r="G17" s="3">
        <f t="shared" si="2"/>
        <v>0.99997965876680717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</row>
    <row r="18" spans="1:18" x14ac:dyDescent="0.25">
      <c r="C18" s="1"/>
    </row>
    <row r="23" spans="1:18" x14ac:dyDescent="0.25">
      <c r="O23" s="5">
        <f>SUM(O2:O17)</f>
        <v>7.3169113782699897</v>
      </c>
      <c r="P23" s="5"/>
      <c r="Q23" s="5"/>
      <c r="R23">
        <f>SUM(R2:R16)</f>
        <v>7.3361493376263622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3"/>
  <sheetViews>
    <sheetView topLeftCell="A6" workbookViewId="0">
      <selection activeCell="H33" sqref="H33"/>
    </sheetView>
  </sheetViews>
  <sheetFormatPr defaultRowHeight="15" x14ac:dyDescent="0.25"/>
  <cols>
    <col min="1" max="1" width="14" bestFit="1" customWidth="1"/>
    <col min="2" max="4" width="17.42578125" bestFit="1" customWidth="1"/>
  </cols>
  <sheetData>
    <row r="1" spans="1:5" x14ac:dyDescent="0.25">
      <c r="A1" t="s">
        <v>95</v>
      </c>
      <c r="B1" t="s">
        <v>115</v>
      </c>
      <c r="C1" t="s">
        <v>116</v>
      </c>
      <c r="D1" t="s">
        <v>117</v>
      </c>
      <c r="E1" t="s">
        <v>114</v>
      </c>
    </row>
    <row r="2" spans="1:5" x14ac:dyDescent="0.25">
      <c r="A2" t="s">
        <v>96</v>
      </c>
      <c r="B2">
        <v>-0.42500505315913906</v>
      </c>
      <c r="C2">
        <v>0.4050057189400898</v>
      </c>
      <c r="D2">
        <v>-0.29000323558486513</v>
      </c>
      <c r="E2">
        <f>AVERAGE(B2:D2)</f>
        <v>-0.10333418993463812</v>
      </c>
    </row>
    <row r="3" spans="1:5" x14ac:dyDescent="0.25">
      <c r="A3" t="s">
        <v>97</v>
      </c>
      <c r="B3">
        <v>-3.5000413566673765E-2</v>
      </c>
      <c r="C3">
        <v>0.2000028066868425</v>
      </c>
      <c r="D3">
        <v>-0.6500072086396288</v>
      </c>
      <c r="E3">
        <f t="shared" ref="E3:E16" si="0">AVERAGE(B3:D3)</f>
        <v>-0.16166827183982002</v>
      </c>
    </row>
    <row r="4" spans="1:5" x14ac:dyDescent="0.25">
      <c r="A4" t="s">
        <v>98</v>
      </c>
      <c r="B4">
        <v>-0.19000223117967036</v>
      </c>
      <c r="C4">
        <v>4.5000627595637846E-2</v>
      </c>
      <c r="D4">
        <v>-0.49500545670311041</v>
      </c>
      <c r="E4">
        <f t="shared" si="0"/>
        <v>-0.21333568676238099</v>
      </c>
    </row>
    <row r="5" spans="1:5" x14ac:dyDescent="0.25">
      <c r="A5" t="s">
        <v>99</v>
      </c>
      <c r="B5">
        <v>-0.10500122538818309</v>
      </c>
      <c r="C5">
        <v>0.80001108819434541</v>
      </c>
      <c r="D5">
        <v>-1.5000164300207817E-2</v>
      </c>
      <c r="E5">
        <f t="shared" si="0"/>
        <v>0.22666989950198482</v>
      </c>
    </row>
    <row r="6" spans="1:5" x14ac:dyDescent="0.25">
      <c r="A6" t="s">
        <v>100</v>
      </c>
      <c r="B6">
        <v>1.230014265695381</v>
      </c>
      <c r="C6">
        <v>0.69500957504449601</v>
      </c>
      <c r="D6">
        <v>5.2900575845494497</v>
      </c>
      <c r="E6">
        <f t="shared" si="0"/>
        <v>2.4050271417631088</v>
      </c>
    </row>
    <row r="7" spans="1:5" x14ac:dyDescent="0.25">
      <c r="A7" t="s">
        <v>101</v>
      </c>
      <c r="B7">
        <v>77.625894731843161</v>
      </c>
      <c r="C7">
        <v>49.490677605449839</v>
      </c>
      <c r="D7">
        <v>57.240619231975721</v>
      </c>
      <c r="E7">
        <f t="shared" si="0"/>
        <v>61.452397189756248</v>
      </c>
    </row>
    <row r="8" spans="1:5" x14ac:dyDescent="0.25">
      <c r="A8" t="s">
        <v>102</v>
      </c>
      <c r="B8">
        <v>310.65855855002224</v>
      </c>
      <c r="C8">
        <v>263.81858973471634</v>
      </c>
      <c r="D8">
        <v>110.96619300761226</v>
      </c>
      <c r="E8">
        <f t="shared" si="0"/>
        <v>228.48111376411694</v>
      </c>
    </row>
    <row r="9" spans="1:5" x14ac:dyDescent="0.25">
      <c r="A9" t="s">
        <v>103</v>
      </c>
      <c r="B9">
        <v>210.8624004484048</v>
      </c>
      <c r="C9">
        <v>245.35831788414166</v>
      </c>
      <c r="D9">
        <v>103.62610719773633</v>
      </c>
      <c r="E9">
        <f t="shared" si="0"/>
        <v>186.61560851009426</v>
      </c>
    </row>
    <row r="10" spans="1:5" x14ac:dyDescent="0.25">
      <c r="A10" t="s">
        <v>104</v>
      </c>
      <c r="B10">
        <v>68.410773964802118</v>
      </c>
      <c r="C10">
        <v>84.956141717564037</v>
      </c>
      <c r="D10">
        <v>71.400758162510911</v>
      </c>
      <c r="E10">
        <f t="shared" si="0"/>
        <v>74.922557948292351</v>
      </c>
    </row>
    <row r="11" spans="1:5" x14ac:dyDescent="0.25">
      <c r="A11" t="s">
        <v>105</v>
      </c>
      <c r="B11">
        <v>16.410184507340102</v>
      </c>
      <c r="C11">
        <v>22.995307118930139</v>
      </c>
      <c r="D11">
        <v>39.445416411706823</v>
      </c>
      <c r="E11">
        <f t="shared" si="0"/>
        <v>26.28363601265902</v>
      </c>
    </row>
    <row r="12" spans="1:5" x14ac:dyDescent="0.25">
      <c r="A12" t="s">
        <v>106</v>
      </c>
      <c r="B12">
        <v>4.6750522384315918</v>
      </c>
      <c r="C12">
        <v>7.50509961558814</v>
      </c>
      <c r="D12">
        <v>24.175253630163585</v>
      </c>
      <c r="E12">
        <f t="shared" si="0"/>
        <v>12.118468494727772</v>
      </c>
    </row>
    <row r="13" spans="1:5" x14ac:dyDescent="0.25">
      <c r="A13" t="s">
        <v>107</v>
      </c>
      <c r="B13">
        <v>3.1200346470733265</v>
      </c>
      <c r="C13">
        <v>4.2950566556478167</v>
      </c>
      <c r="D13">
        <v>12.590131269429621</v>
      </c>
      <c r="E13">
        <f t="shared" si="0"/>
        <v>6.6684075240502549</v>
      </c>
    </row>
    <row r="14" spans="1:5" x14ac:dyDescent="0.25">
      <c r="A14" t="s">
        <v>108</v>
      </c>
      <c r="B14">
        <v>1.775019589067645</v>
      </c>
      <c r="C14">
        <v>2.7100355265281117</v>
      </c>
      <c r="D14">
        <v>7.5400781290739598</v>
      </c>
      <c r="E14">
        <f t="shared" si="0"/>
        <v>4.0083777482232392</v>
      </c>
    </row>
    <row r="15" spans="1:5" x14ac:dyDescent="0.25">
      <c r="A15" t="s">
        <v>109</v>
      </c>
      <c r="B15">
        <v>2.0450224291165906</v>
      </c>
      <c r="C15">
        <v>2.0600268382461722</v>
      </c>
      <c r="D15">
        <v>5.0150516435067463</v>
      </c>
      <c r="E15">
        <f t="shared" si="0"/>
        <v>3.0400336369565029</v>
      </c>
    </row>
    <row r="16" spans="1:5" x14ac:dyDescent="0.25">
      <c r="A16" t="s">
        <v>110</v>
      </c>
      <c r="B16">
        <v>1.2950141153636852</v>
      </c>
      <c r="C16">
        <v>1.6000207162111928</v>
      </c>
      <c r="D16">
        <v>3.175032493161797</v>
      </c>
      <c r="E16">
        <f t="shared" si="0"/>
        <v>2.0233557749122251</v>
      </c>
    </row>
    <row r="24" spans="4:7" x14ac:dyDescent="0.25">
      <c r="D24" t="s">
        <v>130</v>
      </c>
      <c r="E24">
        <v>0.96904666666666706</v>
      </c>
    </row>
    <row r="25" spans="4:7" x14ac:dyDescent="0.25">
      <c r="D25" t="s">
        <v>131</v>
      </c>
      <c r="E25">
        <v>0.96506666666666663</v>
      </c>
      <c r="G25">
        <f>AVERAGE(E24:E26)</f>
        <v>0.96436666666666682</v>
      </c>
    </row>
    <row r="26" spans="4:7" x14ac:dyDescent="0.25">
      <c r="D26" t="s">
        <v>132</v>
      </c>
      <c r="E26">
        <v>0.95898666666666654</v>
      </c>
    </row>
    <row r="29" spans="4:7" x14ac:dyDescent="0.25">
      <c r="D29">
        <v>1</v>
      </c>
      <c r="E29">
        <f>D29*G$25</f>
        <v>0.96436666666666682</v>
      </c>
    </row>
    <row r="30" spans="4:7" x14ac:dyDescent="0.25">
      <c r="D30">
        <v>2</v>
      </c>
      <c r="E30">
        <f t="shared" ref="E30:E43" si="1">D30*G$25</f>
        <v>1.9287333333333336</v>
      </c>
    </row>
    <row r="31" spans="4:7" x14ac:dyDescent="0.25">
      <c r="D31">
        <v>3</v>
      </c>
      <c r="E31">
        <f t="shared" si="1"/>
        <v>2.8931000000000004</v>
      </c>
    </row>
    <row r="32" spans="4:7" x14ac:dyDescent="0.25">
      <c r="D32">
        <v>4</v>
      </c>
      <c r="E32">
        <f t="shared" si="1"/>
        <v>3.8574666666666673</v>
      </c>
    </row>
    <row r="33" spans="4:5" x14ac:dyDescent="0.25">
      <c r="D33">
        <v>5</v>
      </c>
      <c r="E33">
        <f t="shared" si="1"/>
        <v>4.8218333333333341</v>
      </c>
    </row>
    <row r="34" spans="4:5" x14ac:dyDescent="0.25">
      <c r="D34">
        <v>6</v>
      </c>
      <c r="E34">
        <f t="shared" si="1"/>
        <v>5.7862000000000009</v>
      </c>
    </row>
    <row r="35" spans="4:5" x14ac:dyDescent="0.25">
      <c r="D35">
        <v>7</v>
      </c>
      <c r="E35">
        <f t="shared" si="1"/>
        <v>6.7505666666666677</v>
      </c>
    </row>
    <row r="36" spans="4:5" x14ac:dyDescent="0.25">
      <c r="D36">
        <v>8</v>
      </c>
      <c r="E36">
        <f t="shared" si="1"/>
        <v>7.7149333333333345</v>
      </c>
    </row>
    <row r="37" spans="4:5" x14ac:dyDescent="0.25">
      <c r="D37">
        <v>9</v>
      </c>
      <c r="E37">
        <f t="shared" si="1"/>
        <v>8.6793000000000013</v>
      </c>
    </row>
    <row r="38" spans="4:5" x14ac:dyDescent="0.25">
      <c r="D38">
        <v>10</v>
      </c>
      <c r="E38">
        <f t="shared" si="1"/>
        <v>9.6436666666666682</v>
      </c>
    </row>
    <row r="39" spans="4:5" x14ac:dyDescent="0.25">
      <c r="D39">
        <v>11</v>
      </c>
      <c r="E39">
        <f t="shared" si="1"/>
        <v>10.608033333333335</v>
      </c>
    </row>
    <row r="40" spans="4:5" x14ac:dyDescent="0.25">
      <c r="D40">
        <v>12</v>
      </c>
      <c r="E40">
        <f t="shared" si="1"/>
        <v>11.572400000000002</v>
      </c>
    </row>
    <row r="41" spans="4:5" x14ac:dyDescent="0.25">
      <c r="D41">
        <v>13</v>
      </c>
      <c r="E41">
        <f t="shared" si="1"/>
        <v>12.536766666666669</v>
      </c>
    </row>
    <row r="42" spans="4:5" x14ac:dyDescent="0.25">
      <c r="D42">
        <v>14</v>
      </c>
      <c r="E42">
        <f t="shared" si="1"/>
        <v>13.501133333333335</v>
      </c>
    </row>
    <row r="43" spans="4:5" x14ac:dyDescent="0.25">
      <c r="D43">
        <v>15</v>
      </c>
      <c r="E43">
        <f t="shared" si="1"/>
        <v>14.465500000000002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3"/>
  <sheetViews>
    <sheetView zoomScale="70" zoomScaleNormal="70" workbookViewId="0">
      <selection activeCell="E31" sqref="E31"/>
    </sheetView>
  </sheetViews>
  <sheetFormatPr defaultRowHeight="15" x14ac:dyDescent="0.25"/>
  <cols>
    <col min="1" max="1" width="13.5703125" bestFit="1" customWidth="1"/>
    <col min="2" max="2" width="27.42578125" bestFit="1" customWidth="1"/>
    <col min="3" max="3" width="17.28515625" bestFit="1" customWidth="1"/>
    <col min="4" max="4" width="51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6" x14ac:dyDescent="0.25">
      <c r="A1" t="s">
        <v>3</v>
      </c>
      <c r="B1" t="s">
        <v>124</v>
      </c>
    </row>
    <row r="2" spans="1:6" x14ac:dyDescent="0.25">
      <c r="A2">
        <v>1</v>
      </c>
      <c r="B2" s="11">
        <v>0.24612004253878467</v>
      </c>
      <c r="C2" s="1"/>
      <c r="F2" s="2"/>
    </row>
    <row r="3" spans="1:6" x14ac:dyDescent="0.25">
      <c r="A3">
        <v>2</v>
      </c>
      <c r="B3" s="11">
        <v>0.23628910614127782</v>
      </c>
      <c r="C3" s="1"/>
      <c r="F3" s="2"/>
    </row>
    <row r="4" spans="1:6" x14ac:dyDescent="0.25">
      <c r="A4">
        <v>3</v>
      </c>
      <c r="B4" s="11">
        <v>0.36285389820792302</v>
      </c>
      <c r="C4" s="1"/>
      <c r="F4" s="2"/>
    </row>
    <row r="5" spans="1:6" x14ac:dyDescent="0.25">
      <c r="A5">
        <v>4</v>
      </c>
      <c r="B5" s="11">
        <v>0.77957532463277901</v>
      </c>
      <c r="C5" s="1"/>
      <c r="F5" s="2"/>
    </row>
    <row r="6" spans="1:6" x14ac:dyDescent="0.25">
      <c r="A6">
        <v>5</v>
      </c>
      <c r="B6" s="11">
        <v>22.106896818597946</v>
      </c>
      <c r="C6" s="1"/>
      <c r="F6" s="2"/>
    </row>
    <row r="7" spans="1:6" x14ac:dyDescent="0.25">
      <c r="A7">
        <v>6</v>
      </c>
      <c r="B7" s="11">
        <v>134.56940436341861</v>
      </c>
      <c r="C7" s="1"/>
      <c r="F7" s="2"/>
    </row>
    <row r="8" spans="1:6" x14ac:dyDescent="0.25">
      <c r="A8">
        <v>7</v>
      </c>
      <c r="B8" s="11">
        <v>214.64115020261761</v>
      </c>
      <c r="C8" s="1"/>
      <c r="D8" t="s">
        <v>125</v>
      </c>
      <c r="F8" s="2"/>
    </row>
    <row r="9" spans="1:6" x14ac:dyDescent="0.25">
      <c r="A9">
        <v>8</v>
      </c>
      <c r="B9" s="11">
        <v>192.93438915869777</v>
      </c>
      <c r="C9" s="1"/>
      <c r="D9" t="s">
        <v>126</v>
      </c>
      <c r="F9" s="2"/>
    </row>
    <row r="10" spans="1:6" x14ac:dyDescent="0.25">
      <c r="A10">
        <v>9</v>
      </c>
      <c r="B10" s="11">
        <v>111.4139798845127</v>
      </c>
      <c r="C10" s="1"/>
      <c r="F10" s="2"/>
    </row>
    <row r="11" spans="1:6" x14ac:dyDescent="0.25">
      <c r="A11">
        <v>10</v>
      </c>
      <c r="B11" s="11">
        <v>46.669991541214337</v>
      </c>
      <c r="C11" s="1"/>
      <c r="F11" s="2"/>
    </row>
    <row r="12" spans="1:6" x14ac:dyDescent="0.25">
      <c r="A12">
        <v>11</v>
      </c>
      <c r="B12" s="11">
        <v>17.063935446918997</v>
      </c>
      <c r="C12" s="1"/>
      <c r="F12" s="2"/>
    </row>
    <row r="13" spans="1:6" x14ac:dyDescent="0.25">
      <c r="A13">
        <v>12</v>
      </c>
      <c r="B13" s="11">
        <v>7.6707699477803892</v>
      </c>
      <c r="C13" s="1"/>
      <c r="F13" s="2"/>
    </row>
    <row r="14" spans="1:6" x14ac:dyDescent="0.25">
      <c r="A14">
        <v>13</v>
      </c>
      <c r="B14" s="11">
        <v>3.9579616064071867</v>
      </c>
      <c r="C14" s="1"/>
      <c r="F14" s="2"/>
    </row>
    <row r="15" spans="1:6" x14ac:dyDescent="0.25">
      <c r="A15">
        <v>14</v>
      </c>
      <c r="B15" s="11">
        <v>1.9726784567387881</v>
      </c>
      <c r="C15" s="1"/>
      <c r="F15" s="2"/>
    </row>
    <row r="16" spans="1:6" x14ac:dyDescent="0.25">
      <c r="A16">
        <v>15</v>
      </c>
      <c r="B16" s="11">
        <v>1.4072190302322141</v>
      </c>
      <c r="C16" s="1"/>
      <c r="F16" s="2"/>
    </row>
    <row r="17" spans="2:6" x14ac:dyDescent="0.25">
      <c r="B17" s="1"/>
      <c r="C17" s="1"/>
      <c r="F17" s="2"/>
    </row>
    <row r="24" spans="2:6" x14ac:dyDescent="0.25">
      <c r="B24">
        <v>1</v>
      </c>
      <c r="C24">
        <v>0.84486078947368437</v>
      </c>
    </row>
    <row r="25" spans="2:6" x14ac:dyDescent="0.25">
      <c r="B25">
        <v>2</v>
      </c>
      <c r="C25">
        <v>1.6897215789473687</v>
      </c>
    </row>
    <row r="26" spans="2:6" x14ac:dyDescent="0.25">
      <c r="B26">
        <v>3</v>
      </c>
      <c r="C26">
        <v>2.5345823684210531</v>
      </c>
    </row>
    <row r="27" spans="2:6" x14ac:dyDescent="0.25">
      <c r="B27">
        <v>4</v>
      </c>
      <c r="C27">
        <v>3.3794431578947375</v>
      </c>
    </row>
    <row r="28" spans="2:6" x14ac:dyDescent="0.25">
      <c r="B28">
        <v>5</v>
      </c>
      <c r="C28">
        <v>4.224303947368421</v>
      </c>
    </row>
    <row r="29" spans="2:6" x14ac:dyDescent="0.25">
      <c r="B29">
        <v>6</v>
      </c>
      <c r="C29">
        <v>5.0691647368421062</v>
      </c>
    </row>
    <row r="30" spans="2:6" x14ac:dyDescent="0.25">
      <c r="B30">
        <v>7</v>
      </c>
      <c r="C30">
        <v>5.9140255263157906</v>
      </c>
    </row>
    <row r="31" spans="2:6" x14ac:dyDescent="0.25">
      <c r="B31">
        <v>8</v>
      </c>
      <c r="C31">
        <v>6.758886315789475</v>
      </c>
    </row>
    <row r="32" spans="2:6" x14ac:dyDescent="0.25">
      <c r="B32">
        <v>9</v>
      </c>
      <c r="C32">
        <v>7.6037471052631593</v>
      </c>
    </row>
    <row r="33" spans="2:3" x14ac:dyDescent="0.25">
      <c r="B33">
        <v>10</v>
      </c>
      <c r="C33">
        <v>8.4486078947368419</v>
      </c>
    </row>
    <row r="34" spans="2:3" x14ac:dyDescent="0.25">
      <c r="B34">
        <v>11</v>
      </c>
      <c r="C34">
        <v>9.2934686842105272</v>
      </c>
    </row>
    <row r="35" spans="2:3" x14ac:dyDescent="0.25">
      <c r="B35">
        <v>12</v>
      </c>
      <c r="C35">
        <v>10.138329473684212</v>
      </c>
    </row>
    <row r="36" spans="2:3" x14ac:dyDescent="0.25">
      <c r="B36">
        <v>13</v>
      </c>
      <c r="C36">
        <v>10.983190263157898</v>
      </c>
    </row>
    <row r="37" spans="2:3" x14ac:dyDescent="0.25">
      <c r="B37">
        <v>14</v>
      </c>
      <c r="C37">
        <v>11.828051052631581</v>
      </c>
    </row>
    <row r="38" spans="2:3" x14ac:dyDescent="0.25">
      <c r="B38">
        <v>15</v>
      </c>
      <c r="C38">
        <v>12.672911842105265</v>
      </c>
    </row>
    <row r="39" spans="2:3" x14ac:dyDescent="0.25">
      <c r="B39">
        <v>16</v>
      </c>
      <c r="C39">
        <v>13.478416842105267</v>
      </c>
    </row>
    <row r="40" spans="2:3" x14ac:dyDescent="0.25">
      <c r="B40">
        <v>17</v>
      </c>
      <c r="C40">
        <v>14.320817894736843</v>
      </c>
    </row>
    <row r="41" spans="2:3" x14ac:dyDescent="0.25">
      <c r="B41">
        <v>18</v>
      </c>
      <c r="C41">
        <v>15.163218947368422</v>
      </c>
    </row>
    <row r="42" spans="2:3" x14ac:dyDescent="0.25">
      <c r="B42">
        <v>19</v>
      </c>
      <c r="C42">
        <v>16.005620000000004</v>
      </c>
    </row>
    <row r="43" spans="2:3" x14ac:dyDescent="0.25">
      <c r="B43">
        <v>20</v>
      </c>
      <c r="C43">
        <v>16.84802105263158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CT7R</vt:lpstr>
      <vt:lpstr>CT8R</vt:lpstr>
      <vt:lpstr>CT9R</vt:lpstr>
      <vt:lpstr>1 g cement</vt:lpstr>
      <vt:lpstr>CT10</vt:lpstr>
      <vt:lpstr>CT11R</vt:lpstr>
      <vt:lpstr>CT12R</vt:lpstr>
      <vt:lpstr>0.25 g cement</vt:lpstr>
      <vt:lpstr>0.5g</vt:lpstr>
      <vt:lpstr>Graphs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2022-06-06T13:58:45Z</dcterms:modified>
</cp:coreProperties>
</file>